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 codeName="Questa_cartella_di_lavoro" defaultThemeVersion="124226"/>
  <xr:revisionPtr revIDLastSave="0" documentId="13_ncr:1_{670DDFF8-3DD9-4F94-A4F0-AAED60FEB32D}" xr6:coauthVersionLast="45" xr6:coauthVersionMax="45" xr10:uidLastSave="{00000000-0000-0000-0000-000000000000}"/>
  <bookViews>
    <workbookView xWindow="-120" yWindow="-120" windowWidth="29040" windowHeight="15990" tabRatio="820" xr2:uid="{00000000-000D-0000-FFFF-FFFF00000000}"/>
  </bookViews>
  <sheets>
    <sheet name="All OFF 1-4" sheetId="16" r:id="rId1"/>
    <sheet name="All OFF 2-4" sheetId="20" r:id="rId2"/>
    <sheet name="All OFF 3-4" sheetId="23" r:id="rId3"/>
    <sheet name="All OFF 4-4" sheetId="22" r:id="rId4"/>
  </sheets>
  <externalReferences>
    <externalReference r:id="rId5"/>
  </externalReferences>
  <definedNames>
    <definedName name="_xlnm.Print_Area" localSheetId="0">'All OFF 1-4'!$A$1:$S$55</definedName>
    <definedName name="_xlnm.Print_Area" localSheetId="2">'All OFF 3-4'!$A$1:$H$105</definedName>
    <definedName name="interventi">[1]Dati!$C$19:$F$27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23" l="1"/>
  <c r="C67" i="23"/>
  <c r="C44" i="23"/>
  <c r="Q25" i="16"/>
  <c r="Q24" i="16"/>
  <c r="Q23" i="16"/>
  <c r="Q22" i="16"/>
  <c r="Q21" i="16"/>
  <c r="C34" i="23"/>
  <c r="P31" i="16"/>
  <c r="Q31" i="16"/>
  <c r="Q32" i="16"/>
  <c r="C17" i="23"/>
  <c r="C39" i="23"/>
  <c r="Q33" i="16"/>
  <c r="Q41" i="16"/>
  <c r="P44" i="16"/>
  <c r="P10" i="16"/>
  <c r="Q10" i="16"/>
  <c r="P11" i="16"/>
  <c r="Q11" i="16"/>
  <c r="Q12" i="16"/>
  <c r="Q9" i="16"/>
  <c r="C30" i="23"/>
  <c r="C31" i="23"/>
  <c r="C32" i="23"/>
  <c r="C68" i="23"/>
  <c r="D61" i="23"/>
  <c r="D63" i="23"/>
  <c r="B41" i="20"/>
  <c r="P24" i="16"/>
  <c r="P14" i="16"/>
  <c r="P25" i="16"/>
  <c r="P21" i="16"/>
  <c r="P22" i="16"/>
  <c r="P23" i="16"/>
  <c r="P34" i="16"/>
  <c r="C31" i="20"/>
  <c r="C33" i="20"/>
  <c r="C48" i="20"/>
  <c r="C49" i="20"/>
  <c r="C50" i="20"/>
  <c r="C51" i="20"/>
  <c r="C52" i="20"/>
  <c r="C53" i="20"/>
  <c r="C54" i="20"/>
  <c r="C56" i="20"/>
  <c r="P33" i="16"/>
  <c r="P32" i="16"/>
  <c r="Q34" i="16"/>
  <c r="C53" i="23"/>
  <c r="C52" i="23"/>
  <c r="C51" i="23"/>
  <c r="A39" i="23"/>
  <c r="C45" i="23"/>
  <c r="C61" i="23"/>
  <c r="F51" i="23"/>
  <c r="E51" i="23"/>
  <c r="C18" i="22"/>
  <c r="B38" i="20"/>
  <c r="B44" i="20"/>
  <c r="Q42" i="16"/>
  <c r="B54" i="20"/>
  <c r="E47" i="20"/>
  <c r="D47" i="20"/>
  <c r="G47" i="20"/>
  <c r="F47" i="20"/>
  <c r="E48" i="20"/>
  <c r="D48" i="20"/>
  <c r="F48" i="20"/>
  <c r="G48" i="20"/>
  <c r="E49" i="20"/>
  <c r="D49" i="20"/>
  <c r="G49" i="20"/>
  <c r="F49" i="20"/>
  <c r="E50" i="20"/>
  <c r="D50" i="20"/>
  <c r="F50" i="20"/>
  <c r="G50" i="20"/>
  <c r="E51" i="20"/>
  <c r="D51" i="20"/>
  <c r="F51" i="20"/>
  <c r="E52" i="20"/>
  <c r="D52" i="20"/>
  <c r="F52" i="20"/>
  <c r="G51" i="20"/>
  <c r="E53" i="20"/>
  <c r="G52" i="20"/>
  <c r="D53" i="20"/>
  <c r="E54" i="20"/>
  <c r="D54" i="20"/>
  <c r="F53" i="20"/>
  <c r="G53" i="20"/>
  <c r="C12" i="22"/>
  <c r="C18" i="23"/>
  <c r="B22" i="20"/>
  <c r="B23" i="20"/>
  <c r="B21" i="20"/>
  <c r="B15" i="20"/>
  <c r="C11" i="20"/>
  <c r="B31" i="20"/>
  <c r="E21" i="20"/>
  <c r="D21" i="20"/>
  <c r="G21" i="20"/>
  <c r="F21" i="20"/>
  <c r="E22" i="20"/>
  <c r="D22" i="20"/>
  <c r="G22" i="20"/>
  <c r="F22" i="20"/>
  <c r="E23" i="20"/>
  <c r="D23" i="20"/>
  <c r="G23" i="20"/>
  <c r="F23" i="20"/>
  <c r="E24" i="20"/>
  <c r="D24" i="20"/>
  <c r="G24" i="20"/>
  <c r="F24" i="20"/>
  <c r="E25" i="20"/>
  <c r="D25" i="20"/>
  <c r="G25" i="20"/>
  <c r="F25" i="20"/>
  <c r="E26" i="20"/>
  <c r="D26" i="20"/>
  <c r="G26" i="20"/>
  <c r="F26" i="20"/>
  <c r="E27" i="20"/>
  <c r="D27" i="20"/>
  <c r="G27" i="20"/>
  <c r="F27" i="20"/>
  <c r="E28" i="20"/>
  <c r="D28" i="20"/>
  <c r="G28" i="20"/>
  <c r="F28" i="20"/>
  <c r="E29" i="20"/>
  <c r="D29" i="20"/>
  <c r="G29" i="20"/>
  <c r="F29" i="20"/>
  <c r="D30" i="20"/>
  <c r="D31" i="20"/>
  <c r="F30" i="20"/>
  <c r="E30" i="20"/>
  <c r="E31" i="20"/>
  <c r="G30" i="20"/>
  <c r="P41" i="16"/>
  <c r="C19" i="23"/>
  <c r="C37" i="23"/>
  <c r="C41" i="23"/>
  <c r="G51" i="23"/>
  <c r="F52" i="23"/>
  <c r="H51" i="23"/>
  <c r="F77" i="23"/>
  <c r="C74" i="23"/>
  <c r="C84" i="23"/>
  <c r="D77" i="23"/>
  <c r="E77" i="23"/>
  <c r="G77" i="23"/>
  <c r="E52" i="23"/>
  <c r="F78" i="23"/>
  <c r="H77" i="23"/>
  <c r="D78" i="23"/>
  <c r="D79" i="23"/>
  <c r="H52" i="23"/>
  <c r="E78" i="23"/>
  <c r="G78" i="23"/>
  <c r="D80" i="23"/>
  <c r="H78" i="23"/>
  <c r="G52" i="23"/>
  <c r="F53" i="23"/>
  <c r="F79" i="23"/>
  <c r="D81" i="23"/>
  <c r="E53" i="23"/>
  <c r="D82" i="23"/>
  <c r="E79" i="23"/>
  <c r="H53" i="23"/>
  <c r="H79" i="23"/>
  <c r="G79" i="23"/>
  <c r="D83" i="23"/>
  <c r="G53" i="23"/>
  <c r="F80" i="23"/>
  <c r="D84" i="23"/>
  <c r="D86" i="23"/>
  <c r="F54" i="23"/>
  <c r="E80" i="23"/>
  <c r="E54" i="23"/>
  <c r="H80" i="23"/>
  <c r="G80" i="23"/>
  <c r="H54" i="23"/>
  <c r="G54" i="23"/>
  <c r="F81" i="23"/>
  <c r="F55" i="23"/>
  <c r="E81" i="23"/>
  <c r="E55" i="23"/>
  <c r="H81" i="23"/>
  <c r="G81" i="23"/>
  <c r="G55" i="23"/>
  <c r="H55" i="23"/>
  <c r="F82" i="23"/>
  <c r="E82" i="23"/>
  <c r="G82" i="23"/>
  <c r="F56" i="23"/>
  <c r="F83" i="23"/>
  <c r="H82" i="23"/>
  <c r="E56" i="23"/>
  <c r="E83" i="23"/>
  <c r="F84" i="23"/>
  <c r="H56" i="23"/>
  <c r="G56" i="23"/>
  <c r="E84" i="23"/>
  <c r="G83" i="23"/>
  <c r="H83" i="23"/>
  <c r="F57" i="23"/>
  <c r="E57" i="23"/>
  <c r="G57" i="23"/>
  <c r="H57" i="23"/>
  <c r="F58" i="23"/>
  <c r="E58" i="23"/>
  <c r="H58" i="23"/>
  <c r="G58" i="23"/>
  <c r="F59" i="23"/>
  <c r="E59" i="23"/>
  <c r="H59" i="23"/>
  <c r="G59" i="23"/>
  <c r="E60" i="23"/>
  <c r="G60" i="23"/>
  <c r="F60" i="23"/>
  <c r="F61" i="23"/>
  <c r="E61" i="23"/>
  <c r="H60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C34" authorId="0" shapeId="0" xr:uid="{8E0E5034-1376-48D8-80A1-7334268DAA07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9009007,20 €: vedi ALLEGATO AF - 1/2 ANALISI FINANZIARIA, tabella "PROGETTO "INTERVENTI INIZIALI": Quadro Economico riassuntivo", voce "a. Computo interventi iniziali" colonna "QE a + QE b"</t>
        </r>
      </text>
    </comment>
  </commentList>
</comments>
</file>

<file path=xl/sharedStrings.xml><?xml version="1.0" encoding="utf-8"?>
<sst xmlns="http://schemas.openxmlformats.org/spreadsheetml/2006/main" count="310" uniqueCount="203">
  <si>
    <t>€</t>
  </si>
  <si>
    <t>Totale imponibile</t>
  </si>
  <si>
    <t>Totale</t>
  </si>
  <si>
    <t xml:space="preserve">Tasso </t>
  </si>
  <si>
    <t xml:space="preserve">Anno contratto </t>
  </si>
  <si>
    <t>Quota capitale</t>
  </si>
  <si>
    <t>Quota interessi</t>
  </si>
  <si>
    <t>Capitale residuo</t>
  </si>
  <si>
    <t>Capitale estinto</t>
  </si>
  <si>
    <t xml:space="preserve">e. Coord. sicurezza in fase di esecuzione </t>
  </si>
  <si>
    <t>Descrizione</t>
  </si>
  <si>
    <t>Rif.</t>
  </si>
  <si>
    <t xml:space="preserve">Note </t>
  </si>
  <si>
    <t>UdM</t>
  </si>
  <si>
    <t>Valore a Base di Gara</t>
  </si>
  <si>
    <t>Valore offerto</t>
  </si>
  <si>
    <t>Valore offerto (in lettere)</t>
  </si>
  <si>
    <t>Sottoscrizione valore offerto</t>
  </si>
  <si>
    <t>PREZZI</t>
  </si>
  <si>
    <t>€/anno</t>
  </si>
  <si>
    <r>
      <t>Q</t>
    </r>
    <r>
      <rPr>
        <vertAlign val="subscript"/>
        <sz val="11"/>
        <rFont val="Calibri"/>
        <family val="2"/>
      </rPr>
      <t>en (i)</t>
    </r>
  </si>
  <si>
    <t>s</t>
  </si>
  <si>
    <t>1)</t>
  </si>
  <si>
    <t>Quote totali per costi servizio di fornitura energia/combustibile</t>
  </si>
  <si>
    <t>2)</t>
  </si>
  <si>
    <t>Quote totali per servizio gestione e manutenzione</t>
  </si>
  <si>
    <t>3)</t>
  </si>
  <si>
    <t>Corrispettivi totali per interventi iniziali</t>
  </si>
  <si>
    <t>4)</t>
  </si>
  <si>
    <t>Costi della manodopera</t>
  </si>
  <si>
    <t>compresi in 1), 2), 3), 4)</t>
  </si>
  <si>
    <t>costi aziendali concernenti l'adempimento delle disposizioni in materia di salute e sicurezza sui luoghi di lavoro</t>
  </si>
  <si>
    <t>Disciplinare: Contenuto della “Busta C – Offerta economica”</t>
  </si>
  <si>
    <t xml:space="preserve">Ammontare complessivo </t>
  </si>
  <si>
    <t>1) + 2) + 3) + 4)</t>
  </si>
  <si>
    <t>R</t>
  </si>
  <si>
    <t>RAGIONE SOCIALE, DOMICILIO, CF/ PARTITA IVA</t>
  </si>
  <si>
    <t>DATA</t>
  </si>
  <si>
    <t>FIRMA DEL LEGALE/I RAPPRESENTANTE/I</t>
  </si>
  <si>
    <t>QUANTITA' DI GARA</t>
  </si>
  <si>
    <t>G</t>
  </si>
  <si>
    <t>Numero anni contrattuali</t>
  </si>
  <si>
    <t>anni</t>
  </si>
  <si>
    <t>CONTRATTO DI RENDIMENTO ENERGETICO PER IL PLESSO EDILIZIO “PALAZZO DUCALE DI MODENA”</t>
  </si>
  <si>
    <t>°C</t>
  </si>
  <si>
    <t>consumo annuale specifico per i congeneratori (fornitura gas naturale “a misura” )</t>
  </si>
  <si>
    <t>Prezzo gas naturale (Fornitura gas naturale per i cogeneratori “a misura”)</t>
  </si>
  <si>
    <t>Prezzo energia/combustibile (Fornitura gas metano “con obbiettivo di consumo”)</t>
  </si>
  <si>
    <t>per dettagli e periodo di riferimento vedi CSA art. 11.3.1 lett. a)</t>
  </si>
  <si>
    <t>quota fornitura gas naturale “a misura” (per cogeneratori; prevista dal 4° anno)</t>
  </si>
  <si>
    <t>quota corrispettivo manutenzione straordinaria opzionale</t>
  </si>
  <si>
    <t>per dettagli vedi CSA art. 11.1</t>
  </si>
  <si>
    <t>QUOTE ANNUALI PER COMPONENTI PRINCIPALI (escluso quote corrispettivo per interventi iniziali e oneri sicurezza interventi iniziali)</t>
  </si>
  <si>
    <t>quota annua costi per la sicurezza per la gestione e manutenzione</t>
  </si>
  <si>
    <r>
      <t>m</t>
    </r>
    <r>
      <rPr>
        <vertAlign val="superscript"/>
        <sz val="11"/>
        <rFont val="Calibri"/>
        <family val="2"/>
      </rPr>
      <t>3</t>
    </r>
  </si>
  <si>
    <r>
      <t>€/m</t>
    </r>
    <r>
      <rPr>
        <vertAlign val="superscript"/>
        <sz val="11"/>
        <rFont val="Calibri"/>
        <family val="2"/>
      </rPr>
      <t>3</t>
    </r>
  </si>
  <si>
    <t>Corrispettivo totale per interventi di manutenzione straordinaria opzionali</t>
  </si>
  <si>
    <t>Valore a base di gara</t>
  </si>
  <si>
    <t>"a"</t>
  </si>
  <si>
    <t>Valore interventi previsti</t>
  </si>
  <si>
    <t>"b"</t>
  </si>
  <si>
    <t>"c"</t>
  </si>
  <si>
    <r>
      <rPr>
        <b/>
        <sz val="10"/>
        <rFont val="Symbol"/>
        <family val="1"/>
        <charset val="2"/>
      </rPr>
      <t>S</t>
    </r>
    <r>
      <rPr>
        <b/>
        <sz val="10"/>
        <rFont val="Calibri"/>
        <family val="2"/>
      </rPr>
      <t>Q</t>
    </r>
    <r>
      <rPr>
        <b/>
        <vertAlign val="subscript"/>
        <sz val="10"/>
        <rFont val="Calibri"/>
        <family val="2"/>
      </rPr>
      <t>riqu</t>
    </r>
  </si>
  <si>
    <t>Note per la compilazione dell'offerta</t>
  </si>
  <si>
    <t>Note:</t>
  </si>
  <si>
    <t xml:space="preserve">MINISTERO DELLA DIFESA
CAPITOLATO SPECIALE D’APPALTO – ALLEGATO OFFERTA ECONOMICA
</t>
  </si>
  <si>
    <t>CAPITOLATO SPECIALE D’APPALTO</t>
  </si>
  <si>
    <t>(vedi Art.9 e Art.11 del CSA)</t>
  </si>
  <si>
    <t>Importo complessivo incentivi "Conto Termico 2.0" (rif. art.9.1 del CSA)</t>
  </si>
  <si>
    <t>INTERVENTI INIZIALI - PARTE "A"</t>
  </si>
  <si>
    <r>
      <t xml:space="preserve">PIANO ECONOMICO - PARTE "A" </t>
    </r>
    <r>
      <rPr>
        <i/>
        <sz val="11"/>
        <color indexed="8"/>
        <rFont val="Calibri"/>
        <family val="2"/>
      </rPr>
      <t>(base di gara)</t>
    </r>
  </si>
  <si>
    <r>
      <t xml:space="preserve">Corrispettivo totale per interventi iniziali - PARTE "A" (somma delle quote corrispettivo per interventi iniziali </t>
    </r>
    <r>
      <rPr>
        <b/>
        <sz val="10"/>
        <rFont val="Arial"/>
        <family val="2"/>
      </rPr>
      <t>Q</t>
    </r>
    <r>
      <rPr>
        <b/>
        <vertAlign val="subscript"/>
        <sz val="10"/>
        <rFont val="Arial"/>
        <family val="2"/>
      </rPr>
      <t xml:space="preserve"> riqu</t>
    </r>
    <r>
      <rPr>
        <sz val="10"/>
        <rFont val="Arial"/>
        <family val="2"/>
      </rPr>
      <t>)</t>
    </r>
  </si>
  <si>
    <r>
      <t>Quota corrispettivo per interventi iniziali  [</t>
    </r>
    <r>
      <rPr>
        <b/>
        <sz val="10"/>
        <rFont val="Calibri"/>
        <family val="2"/>
        <scheme val="minor"/>
      </rPr>
      <t>Q</t>
    </r>
    <r>
      <rPr>
        <b/>
        <vertAlign val="subscript"/>
        <sz val="10"/>
        <rFont val="Calibri"/>
        <family val="2"/>
        <scheme val="minor"/>
      </rPr>
      <t>riqu2</t>
    </r>
    <r>
      <rPr>
        <sz val="10"/>
        <rFont val="Calibri"/>
        <family val="2"/>
        <scheme val="minor"/>
      </rPr>
      <t>]  (legata al POR FESR)</t>
    </r>
  </si>
  <si>
    <r>
      <t xml:space="preserve">Importo "interventi iniziali" destinato al pagamento in rate annuali: </t>
    </r>
    <r>
      <rPr>
        <b/>
        <sz val="10"/>
        <rFont val="Calibri"/>
        <family val="2"/>
        <scheme val="minor"/>
      </rPr>
      <t>1° anno contrattuale</t>
    </r>
  </si>
  <si>
    <r>
      <t xml:space="preserve">Importo interventi iniziali destinato al pagamento in rate annuali: </t>
    </r>
    <r>
      <rPr>
        <b/>
        <sz val="10"/>
        <rFont val="Calibri"/>
        <family val="2"/>
        <scheme val="minor"/>
      </rPr>
      <t>2° anno contrattuale</t>
    </r>
  </si>
  <si>
    <r>
      <t xml:space="preserve">Importo interventi iniziali destinato al pagamento in rate annuali: </t>
    </r>
    <r>
      <rPr>
        <b/>
        <sz val="10"/>
        <rFont val="Calibri"/>
        <family val="2"/>
        <scheme val="minor"/>
      </rPr>
      <t>3° anno contrattuale</t>
    </r>
  </si>
  <si>
    <r>
      <t xml:space="preserve"> Importo interventi iniziali destinato al pagamento in rate annuali: </t>
    </r>
    <r>
      <rPr>
        <b/>
        <u/>
        <sz val="10"/>
        <rFont val="Calibri"/>
        <family val="2"/>
        <scheme val="minor"/>
      </rPr>
      <t>TOTALE</t>
    </r>
  </si>
  <si>
    <r>
      <t>ALLEGATO OFFERTA ECONOMICA: 2/4 COMPOSIZIONE DELLE QUOTE CORRISPETTIVO PER INTERVENTI INIZIALI Q</t>
    </r>
    <r>
      <rPr>
        <b/>
        <vertAlign val="subscript"/>
        <sz val="11"/>
        <rFont val="Calibri"/>
        <family val="2"/>
      </rPr>
      <t xml:space="preserve">riqu </t>
    </r>
    <r>
      <rPr>
        <b/>
        <sz val="11"/>
        <rFont val="Calibri"/>
        <family val="2"/>
      </rPr>
      <t>, Q</t>
    </r>
    <r>
      <rPr>
        <b/>
        <vertAlign val="subscript"/>
        <sz val="11"/>
        <rFont val="Calibri"/>
        <family val="2"/>
      </rPr>
      <t xml:space="preserve">riqu1 </t>
    </r>
    <r>
      <rPr>
        <b/>
        <sz val="11"/>
        <rFont val="Calibri"/>
        <family val="2"/>
      </rPr>
      <t>, Q</t>
    </r>
    <r>
      <rPr>
        <b/>
        <vertAlign val="subscript"/>
        <sz val="11"/>
        <rFont val="Calibri"/>
        <family val="2"/>
      </rPr>
      <t xml:space="preserve">riqu2 </t>
    </r>
    <r>
      <rPr>
        <b/>
        <sz val="11"/>
        <rFont val="Calibri"/>
        <family val="2"/>
      </rPr>
      <t>e Q</t>
    </r>
    <r>
      <rPr>
        <b/>
        <vertAlign val="subscript"/>
        <sz val="11"/>
        <rFont val="Calibri"/>
        <family val="2"/>
      </rPr>
      <t>riqu3</t>
    </r>
  </si>
  <si>
    <t>INTERVENTI INIZIALI - PARTE "B"</t>
  </si>
  <si>
    <t>vedi "Allegato AF", g. TOTALE PARTE "B" "interventi iniziali"</t>
  </si>
  <si>
    <r>
      <rPr>
        <b/>
        <sz val="10"/>
        <rFont val="Symbol"/>
        <family val="1"/>
        <charset val="2"/>
      </rPr>
      <t>S</t>
    </r>
    <r>
      <rPr>
        <b/>
        <sz val="10"/>
        <rFont val="Calibri"/>
        <family val="2"/>
      </rPr>
      <t>Q</t>
    </r>
    <r>
      <rPr>
        <b/>
        <vertAlign val="subscript"/>
        <sz val="10"/>
        <rFont val="Calibri"/>
        <family val="2"/>
      </rPr>
      <t>riqu1</t>
    </r>
  </si>
  <si>
    <r>
      <t xml:space="preserve">PIANO ECONOMICO - PARTE "A" </t>
    </r>
    <r>
      <rPr>
        <i/>
        <sz val="11"/>
        <rFont val="Calibri"/>
        <family val="2"/>
      </rPr>
      <t>(base di gara)</t>
    </r>
  </si>
  <si>
    <r>
      <t>Q</t>
    </r>
    <r>
      <rPr>
        <b/>
        <vertAlign val="subscript"/>
        <sz val="10"/>
        <rFont val="Calibri"/>
        <family val="2"/>
        <scheme val="minor"/>
      </rPr>
      <t>riqu1</t>
    </r>
  </si>
  <si>
    <r>
      <t>Q</t>
    </r>
    <r>
      <rPr>
        <b/>
        <vertAlign val="subscript"/>
        <sz val="10"/>
        <rFont val="Calibri"/>
        <family val="2"/>
        <scheme val="minor"/>
      </rPr>
      <t>riqu</t>
    </r>
  </si>
  <si>
    <r>
      <t xml:space="preserve">Corrispettivo totale per interventi iniziali - PARTE "B" (somma delle quote corrispettivo per interventi iniziali </t>
    </r>
    <r>
      <rPr>
        <b/>
        <sz val="10"/>
        <rFont val="Arial"/>
        <family val="2"/>
      </rPr>
      <t>Q</t>
    </r>
    <r>
      <rPr>
        <b/>
        <vertAlign val="subscript"/>
        <sz val="10"/>
        <rFont val="Arial"/>
        <family val="2"/>
      </rPr>
      <t xml:space="preserve"> riqu1</t>
    </r>
    <r>
      <rPr>
        <sz val="10"/>
        <rFont val="Arial"/>
        <family val="2"/>
      </rPr>
      <t>)</t>
    </r>
  </si>
  <si>
    <r>
      <t xml:space="preserve">Importo "interventi iniziali" destinato al pagamento in rate annuali: </t>
    </r>
    <r>
      <rPr>
        <b/>
        <sz val="10"/>
        <rFont val="Calibri"/>
        <family val="2"/>
        <scheme val="minor"/>
      </rPr>
      <t xml:space="preserve">1° anno contrattuale </t>
    </r>
    <r>
      <rPr>
        <sz val="10"/>
        <color rgb="FF0070C0"/>
        <rFont val="Calibri"/>
        <family val="2"/>
        <scheme val="minor"/>
      </rPr>
      <t>(nota 2.) (nota 3.)</t>
    </r>
  </si>
  <si>
    <r>
      <t xml:space="preserve">Importo interventi iniziali destinato al pagamento in rate annuali: </t>
    </r>
    <r>
      <rPr>
        <b/>
        <sz val="10"/>
        <rFont val="Calibri"/>
        <family val="2"/>
        <scheme val="minor"/>
      </rPr>
      <t xml:space="preserve">2° anno contrattuale </t>
    </r>
    <r>
      <rPr>
        <sz val="10"/>
        <color rgb="FF0070C0"/>
        <rFont val="Calibri"/>
        <family val="2"/>
        <scheme val="minor"/>
      </rPr>
      <t>(nota 2.) (nota 3.)</t>
    </r>
  </si>
  <si>
    <r>
      <t xml:space="preserve">Importo interventi iniziali destinato al pagamento in rate annuali: </t>
    </r>
    <r>
      <rPr>
        <b/>
        <sz val="10"/>
        <rFont val="Calibri"/>
        <family val="2"/>
        <scheme val="minor"/>
      </rPr>
      <t>3° anno contrattuale</t>
    </r>
    <r>
      <rPr>
        <sz val="10"/>
        <color rgb="FF0070C0"/>
        <rFont val="Calibri"/>
        <family val="2"/>
        <scheme val="minor"/>
      </rPr>
      <t xml:space="preserve"> (nota 2.) (nota 3.)</t>
    </r>
  </si>
  <si>
    <r>
      <t xml:space="preserve">Importo interventi iniziali destinato al pagamento in rate annuali: </t>
    </r>
    <r>
      <rPr>
        <b/>
        <sz val="10"/>
        <rFont val="Calibri"/>
        <family val="2"/>
        <scheme val="minor"/>
      </rPr>
      <t xml:space="preserve">3° anno contrattuale </t>
    </r>
    <r>
      <rPr>
        <sz val="10"/>
        <color rgb="FF0070C0"/>
        <rFont val="Calibri"/>
        <family val="2"/>
        <scheme val="minor"/>
      </rPr>
      <t>(nota 5.)</t>
    </r>
  </si>
  <si>
    <r>
      <t xml:space="preserve">nota 3. </t>
    </r>
    <r>
      <rPr>
        <sz val="10"/>
        <rFont val="Calibri"/>
        <family val="2"/>
        <scheme val="minor"/>
      </rPr>
      <t xml:space="preserve">I valori  offerti relativi a "Importo "interventi iniziali" destinato al pagamento in rate annuali" per il 1°, 2°e 3° anno contrattuale devono considerare gli importi economici indicati sull'ALLEGATO OFFERTA: 4/4 </t>
    </r>
  </si>
  <si>
    <r>
      <t xml:space="preserve">nota 5. </t>
    </r>
    <r>
      <rPr>
        <sz val="10"/>
        <rFont val="Calibri"/>
        <family val="2"/>
        <scheme val="minor"/>
      </rPr>
      <t xml:space="preserve">I valori  offerti relativi a "Importo "interventi iniziali" destinato al pagamento in rate annuali" devono essere minori o uguale ai corrispondenti i valori posti a base di gara indicati sull'ALLEGATO OFFERTA ECONOMICA: 2/4 </t>
    </r>
  </si>
  <si>
    <t>"d"</t>
  </si>
  <si>
    <t>"e"</t>
  </si>
  <si>
    <t>"f"</t>
  </si>
  <si>
    <r>
      <t>ALLEGATO OFFERTA ECONOMICA: 3/4 COMPOSIZIONE DELLE QUOTE CORRISPETTIVO PER INTERVENTI INIZIALI Q</t>
    </r>
    <r>
      <rPr>
        <b/>
        <vertAlign val="subscript"/>
        <sz val="11"/>
        <rFont val="Calibri"/>
        <family val="2"/>
      </rPr>
      <t xml:space="preserve">riqu </t>
    </r>
    <r>
      <rPr>
        <b/>
        <sz val="11"/>
        <rFont val="Calibri"/>
        <family val="2"/>
      </rPr>
      <t>, Q</t>
    </r>
    <r>
      <rPr>
        <b/>
        <vertAlign val="subscript"/>
        <sz val="11"/>
        <rFont val="Calibri"/>
        <family val="2"/>
      </rPr>
      <t xml:space="preserve">riqu1 </t>
    </r>
    <r>
      <rPr>
        <b/>
        <sz val="11"/>
        <rFont val="Calibri"/>
        <family val="2"/>
      </rPr>
      <t>, Q</t>
    </r>
    <r>
      <rPr>
        <b/>
        <vertAlign val="subscript"/>
        <sz val="11"/>
        <rFont val="Calibri"/>
        <family val="2"/>
      </rPr>
      <t xml:space="preserve">riqu2 </t>
    </r>
    <r>
      <rPr>
        <b/>
        <sz val="11"/>
        <rFont val="Calibri"/>
        <family val="2"/>
      </rPr>
      <t>e Q</t>
    </r>
    <r>
      <rPr>
        <b/>
        <vertAlign val="subscript"/>
        <sz val="11"/>
        <rFont val="Calibri"/>
        <family val="2"/>
      </rPr>
      <t>riqu3</t>
    </r>
  </si>
  <si>
    <r>
      <rPr>
        <b/>
        <sz val="10"/>
        <color rgb="FF3333FF"/>
        <rFont val="Calibri"/>
        <family val="2"/>
        <scheme val="minor"/>
      </rPr>
      <t>Q</t>
    </r>
    <r>
      <rPr>
        <b/>
        <vertAlign val="subscript"/>
        <sz val="10"/>
        <color rgb="FF3333FF"/>
        <rFont val="Calibri"/>
        <family val="2"/>
        <scheme val="minor"/>
      </rPr>
      <t>riqu</t>
    </r>
    <r>
      <rPr>
        <sz val="10"/>
        <color rgb="FF3333FF"/>
        <rFont val="Calibri"/>
        <family val="2"/>
        <scheme val="minor"/>
      </rPr>
      <t xml:space="preserve"> </t>
    </r>
    <r>
      <rPr>
        <sz val="10"/>
        <color rgb="FF0070C0"/>
        <rFont val="Calibri"/>
        <family val="2"/>
        <scheme val="minor"/>
      </rPr>
      <t>(nota 4.)</t>
    </r>
  </si>
  <si>
    <r>
      <t>Q</t>
    </r>
    <r>
      <rPr>
        <b/>
        <vertAlign val="subscript"/>
        <sz val="10"/>
        <color rgb="FF3333FF"/>
        <rFont val="Calibri"/>
        <family val="2"/>
        <scheme val="minor"/>
      </rPr>
      <t xml:space="preserve">riqu1 </t>
    </r>
    <r>
      <rPr>
        <sz val="10"/>
        <color theme="3" tint="0.39997558519241921"/>
        <rFont val="Calibri"/>
        <family val="2"/>
        <scheme val="minor"/>
      </rPr>
      <t>(nota 6.)</t>
    </r>
  </si>
  <si>
    <t>ALLEGATO OFFERTA ECONOMICA: 4/4 SPESE TECNICHE INERENTI ALL'ESECUZIONE DEGLI "INTERVENTI INIZIALI"</t>
  </si>
  <si>
    <r>
      <rPr>
        <b/>
        <sz val="10"/>
        <rFont val="Calibri"/>
        <family val="2"/>
        <scheme val="minor"/>
      </rPr>
      <t>QEA</t>
    </r>
    <r>
      <rPr>
        <sz val="10"/>
        <rFont val="Calibri"/>
        <family val="2"/>
        <scheme val="minor"/>
      </rPr>
      <t xml:space="preserve"> Importo complessivo degli "interventi iniziali" (rif. art. 9 del CSA) PARTE "A" , al netto degli Oneri della Sicurezza</t>
    </r>
  </si>
  <si>
    <r>
      <rPr>
        <b/>
        <sz val="10"/>
        <rFont val="Calibri"/>
        <family val="2"/>
        <scheme val="minor"/>
      </rPr>
      <t>QEB</t>
    </r>
    <r>
      <rPr>
        <sz val="10"/>
        <rFont val="Calibri"/>
        <family val="2"/>
        <scheme val="minor"/>
      </rPr>
      <t xml:space="preserve"> Importo complessivo degli "interventi iniziali" (rif. art. 9 del CSA) PARTE "B" , al netto degli Oneri della Sicurezza</t>
    </r>
  </si>
  <si>
    <t xml:space="preserve">f. Spese per permessi, collaudi, as built, attività di consulenza o supporto </t>
  </si>
  <si>
    <t xml:space="preserve">Oneri Sicurezza (non soggetti a ribasso d'asta) </t>
  </si>
  <si>
    <t>2. I valori economici indicati non possono essere soggetti a ribasso.</t>
  </si>
  <si>
    <t>DATA _____________________________________</t>
  </si>
  <si>
    <t>ALLEGATO "OFFERTA ECONOMICA":  1/4 MODULO PER L'OFFERTA ECONOMICA</t>
  </si>
  <si>
    <r>
      <t>mc</t>
    </r>
    <r>
      <rPr>
        <vertAlign val="subscript"/>
        <sz val="11"/>
        <rFont val="Calibri"/>
        <family val="2"/>
      </rPr>
      <t xml:space="preserve"> (i)</t>
    </r>
  </si>
  <si>
    <r>
      <t xml:space="preserve">valore di consumo massimo specifico per il </t>
    </r>
    <r>
      <rPr>
        <b/>
        <sz val="11"/>
        <rFont val="Calibri"/>
        <family val="2"/>
        <scheme val="minor"/>
      </rPr>
      <t>1° anno</t>
    </r>
    <r>
      <rPr>
        <sz val="11"/>
        <rFont val="Calibri"/>
        <family val="2"/>
        <scheme val="minor"/>
      </rPr>
      <t xml:space="preserve"> contrattuale (fornitura gas naturale “con obbiettivo di consumo” )</t>
    </r>
  </si>
  <si>
    <r>
      <t xml:space="preserve">valore di consumo massimo specifico per il </t>
    </r>
    <r>
      <rPr>
        <b/>
        <sz val="11"/>
        <rFont val="Calibri"/>
        <family val="2"/>
        <scheme val="minor"/>
      </rPr>
      <t>2° anno</t>
    </r>
    <r>
      <rPr>
        <sz val="11"/>
        <rFont val="Calibri"/>
        <family val="2"/>
        <scheme val="minor"/>
      </rPr>
      <t xml:space="preserve"> contrattuale (fornitura gas naturale “con obbiettivo di consumo” )</t>
    </r>
  </si>
  <si>
    <r>
      <t xml:space="preserve">valore di consumo massimo specifico per il </t>
    </r>
    <r>
      <rPr>
        <b/>
        <sz val="11"/>
        <rFont val="Calibri"/>
        <family val="2"/>
        <scheme val="minor"/>
      </rPr>
      <t>3° anno</t>
    </r>
    <r>
      <rPr>
        <sz val="11"/>
        <rFont val="Calibri"/>
        <family val="2"/>
        <scheme val="minor"/>
      </rPr>
      <t xml:space="preserve"> contrattuale (fornitura gas naturale “con obbiettivo di consumo” )</t>
    </r>
  </si>
  <si>
    <r>
      <rPr>
        <sz val="11"/>
        <rFont val="Calibri"/>
        <family val="2"/>
        <scheme val="minor"/>
      </rPr>
      <t>mc</t>
    </r>
    <r>
      <rPr>
        <vertAlign val="subscript"/>
        <sz val="11"/>
        <rFont val="Calibri"/>
        <family val="2"/>
      </rPr>
      <t xml:space="preserve"> (i)</t>
    </r>
  </si>
  <si>
    <r>
      <t xml:space="preserve">valore di consumo massimo dal </t>
    </r>
    <r>
      <rPr>
        <b/>
        <sz val="11"/>
        <rFont val="Calibri"/>
        <family val="2"/>
        <scheme val="minor"/>
      </rPr>
      <t>4° al 10° anno</t>
    </r>
    <r>
      <rPr>
        <sz val="11"/>
        <rFont val="Calibri"/>
        <family val="2"/>
        <scheme val="minor"/>
      </rPr>
      <t xml:space="preserve"> contrattuale (fornitura gas naturale “con obbiettivo di consumo” )</t>
    </r>
  </si>
  <si>
    <r>
      <t>GG</t>
    </r>
    <r>
      <rPr>
        <vertAlign val="subscript"/>
        <sz val="11"/>
        <rFont val="Calibri"/>
        <family val="2"/>
      </rPr>
      <t>(i)</t>
    </r>
  </si>
  <si>
    <r>
      <rPr>
        <sz val="11"/>
        <rFont val="Calibri"/>
        <family val="2"/>
        <scheme val="minor"/>
      </rPr>
      <t>mc</t>
    </r>
    <r>
      <rPr>
        <vertAlign val="subscript"/>
        <sz val="11"/>
        <rFont val="Calibri"/>
        <family val="2"/>
      </rPr>
      <t xml:space="preserve"> (mis)</t>
    </r>
  </si>
  <si>
    <r>
      <t>P</t>
    </r>
    <r>
      <rPr>
        <vertAlign val="subscript"/>
        <sz val="12"/>
        <rFont val="Calibri"/>
        <family val="2"/>
      </rPr>
      <t xml:space="preserve">gas1 (i) </t>
    </r>
  </si>
  <si>
    <r>
      <t>P</t>
    </r>
    <r>
      <rPr>
        <vertAlign val="subscript"/>
        <sz val="12"/>
        <rFont val="Calibri"/>
        <family val="2"/>
      </rPr>
      <t xml:space="preserve">gas2 (i) </t>
    </r>
  </si>
  <si>
    <r>
      <t>Q</t>
    </r>
    <r>
      <rPr>
        <vertAlign val="subscript"/>
        <sz val="11"/>
        <rFont val="Calibri"/>
        <family val="2"/>
      </rPr>
      <t xml:space="preserve">en (i) </t>
    </r>
  </si>
  <si>
    <r>
      <t>quota annua costi servizio di fornitura energia-combustibile “con obbiettivo di consumo"  (</t>
    </r>
    <r>
      <rPr>
        <b/>
        <sz val="11"/>
        <rFont val="Calibri"/>
        <family val="2"/>
      </rPr>
      <t>1° anno</t>
    </r>
    <r>
      <rPr>
        <sz val="11"/>
        <rFont val="Calibri"/>
        <family val="2"/>
      </rPr>
      <t>)</t>
    </r>
  </si>
  <si>
    <r>
      <t>mc</t>
    </r>
    <r>
      <rPr>
        <vertAlign val="subscript"/>
        <sz val="11"/>
        <rFont val="Calibri"/>
        <family val="2"/>
      </rPr>
      <t>(i)</t>
    </r>
    <r>
      <rPr>
        <sz val="11"/>
        <rFont val="Calibri"/>
        <family val="2"/>
      </rPr>
      <t xml:space="preserve"> * P</t>
    </r>
    <r>
      <rPr>
        <vertAlign val="subscript"/>
        <sz val="11"/>
        <rFont val="Calibri"/>
        <family val="2"/>
      </rPr>
      <t>gas1 (i)</t>
    </r>
  </si>
  <si>
    <r>
      <t>quota annua costi servizio di fornitura energia-combustibile “con obbiettivo di consumo"  (</t>
    </r>
    <r>
      <rPr>
        <b/>
        <sz val="11"/>
        <rFont val="Calibri"/>
        <family val="2"/>
      </rPr>
      <t>2° anno</t>
    </r>
    <r>
      <rPr>
        <sz val="11"/>
        <rFont val="Calibri"/>
        <family val="2"/>
      </rPr>
      <t>)</t>
    </r>
  </si>
  <si>
    <r>
      <t>quota annua costi servizio di fornitura energia-combustibile “con obbiettivo di consumo"  (</t>
    </r>
    <r>
      <rPr>
        <b/>
        <sz val="11"/>
        <rFont val="Calibri"/>
        <family val="2"/>
      </rPr>
      <t>3° anno</t>
    </r>
    <r>
      <rPr>
        <sz val="11"/>
        <rFont val="Calibri"/>
        <family val="2"/>
      </rPr>
      <t>)</t>
    </r>
  </si>
  <si>
    <r>
      <t>quota annua costi servizio di fornitura energia-combustibile “con obbiettivo di consumo"  (</t>
    </r>
    <r>
      <rPr>
        <b/>
        <sz val="11"/>
        <rFont val="Calibri"/>
        <family val="2"/>
      </rPr>
      <t>dal 4° al 10° anno</t>
    </r>
    <r>
      <rPr>
        <sz val="11"/>
        <rFont val="Calibri"/>
        <family val="2"/>
      </rPr>
      <t>)</t>
    </r>
  </si>
  <si>
    <r>
      <t>Q</t>
    </r>
    <r>
      <rPr>
        <vertAlign val="subscript"/>
        <sz val="11"/>
        <rFont val="Calibri"/>
        <family val="2"/>
      </rPr>
      <t xml:space="preserve">gas (i) </t>
    </r>
  </si>
  <si>
    <r>
      <t>mc</t>
    </r>
    <r>
      <rPr>
        <vertAlign val="subscript"/>
        <sz val="11"/>
        <rFont val="Calibri"/>
        <family val="2"/>
      </rPr>
      <t>(mis)</t>
    </r>
    <r>
      <rPr>
        <sz val="11"/>
        <rFont val="Calibri"/>
        <family val="2"/>
      </rPr>
      <t xml:space="preserve"> * P</t>
    </r>
    <r>
      <rPr>
        <vertAlign val="subscript"/>
        <sz val="11"/>
        <rFont val="Calibri"/>
        <family val="2"/>
      </rPr>
      <t>gas2 (i)</t>
    </r>
  </si>
  <si>
    <r>
      <t>Q</t>
    </r>
    <r>
      <rPr>
        <vertAlign val="subscript"/>
        <sz val="11"/>
        <rFont val="Calibri"/>
        <family val="2"/>
      </rPr>
      <t>man(i)</t>
    </r>
  </si>
  <si>
    <r>
      <t>quota annua costi gestione/ manutenzione  (</t>
    </r>
    <r>
      <rPr>
        <b/>
        <sz val="11"/>
        <rFont val="Calibri"/>
        <family val="2"/>
      </rPr>
      <t>dal 1° al 10° anno</t>
    </r>
    <r>
      <rPr>
        <sz val="11"/>
        <rFont val="Calibri"/>
        <family val="2"/>
      </rPr>
      <t>)</t>
    </r>
  </si>
  <si>
    <r>
      <t>Q</t>
    </r>
    <r>
      <rPr>
        <vertAlign val="subscript"/>
        <sz val="11"/>
        <rFont val="Calibri"/>
        <family val="2"/>
      </rPr>
      <t>opz</t>
    </r>
  </si>
  <si>
    <t>AMMONTARE D'APPALTO (10 ANNI) PER COMPONENTI PRINCIPALI</t>
  </si>
  <si>
    <r>
      <t>2) = Q</t>
    </r>
    <r>
      <rPr>
        <vertAlign val="subscript"/>
        <sz val="11"/>
        <rFont val="Calibri"/>
        <family val="2"/>
      </rPr>
      <t>man(i)</t>
    </r>
    <r>
      <rPr>
        <sz val="11"/>
        <rFont val="Calibri"/>
        <family val="2"/>
      </rPr>
      <t xml:space="preserve"> * G </t>
    </r>
  </si>
  <si>
    <r>
      <t>4) = Q</t>
    </r>
    <r>
      <rPr>
        <vertAlign val="subscript"/>
        <sz val="11"/>
        <rFont val="Calibri"/>
        <family val="2"/>
      </rPr>
      <t>opz</t>
    </r>
    <r>
      <rPr>
        <sz val="11"/>
        <rFont val="Calibri"/>
        <family val="2"/>
      </rPr>
      <t xml:space="preserve"> * G</t>
    </r>
  </si>
  <si>
    <t>AMMONTARE COMPLESSIVO DELL'APPALTO (10 ANNI)</t>
  </si>
  <si>
    <r>
      <t>s</t>
    </r>
    <r>
      <rPr>
        <vertAlign val="subscript"/>
        <sz val="11"/>
        <rFont val="Calibri"/>
        <family val="2"/>
      </rPr>
      <t xml:space="preserve">riqu </t>
    </r>
    <r>
      <rPr>
        <sz val="11"/>
        <rFont val="Calibri"/>
        <family val="2"/>
      </rPr>
      <t>+ s</t>
    </r>
    <r>
      <rPr>
        <vertAlign val="subscript"/>
        <sz val="11"/>
        <rFont val="Calibri"/>
        <family val="2"/>
      </rPr>
      <t>riqu</t>
    </r>
    <r>
      <rPr>
        <sz val="11"/>
        <rFont val="Calibri"/>
        <family val="2"/>
      </rPr>
      <t xml:space="preserve"> + s</t>
    </r>
    <r>
      <rPr>
        <vertAlign val="subscript"/>
        <sz val="11"/>
        <rFont val="Calibri"/>
        <family val="2"/>
      </rPr>
      <t>riqu</t>
    </r>
    <r>
      <rPr>
        <sz val="11"/>
        <rFont val="Calibri"/>
        <family val="2"/>
      </rPr>
      <t xml:space="preserve"> + G*s (vedi importi indicati su Allegato AF)</t>
    </r>
  </si>
  <si>
    <r>
      <t xml:space="preserve">(A </t>
    </r>
    <r>
      <rPr>
        <vertAlign val="subscript"/>
        <sz val="11"/>
        <rFont val="Calibri"/>
        <family val="2"/>
      </rPr>
      <t>"base di gara"</t>
    </r>
    <r>
      <rPr>
        <sz val="11"/>
        <rFont val="Calibri"/>
        <family val="2"/>
      </rPr>
      <t xml:space="preserve"> - A </t>
    </r>
    <r>
      <rPr>
        <vertAlign val="subscript"/>
        <sz val="11"/>
        <rFont val="Calibri"/>
        <family val="2"/>
      </rPr>
      <t>"offerto"</t>
    </r>
    <r>
      <rPr>
        <sz val="11"/>
        <rFont val="Calibri"/>
        <family val="2"/>
      </rPr>
      <t xml:space="preserve">) / A </t>
    </r>
    <r>
      <rPr>
        <vertAlign val="subscript"/>
        <sz val="11"/>
        <rFont val="Calibri"/>
        <family val="2"/>
      </rPr>
      <t>"base di gara"</t>
    </r>
    <r>
      <rPr>
        <sz val="11"/>
        <rFont val="Calibri"/>
        <family val="2"/>
        <scheme val="minor"/>
      </rPr>
      <t xml:space="preserve"> * 100 [formato 00,00]</t>
    </r>
  </si>
  <si>
    <t>A</t>
  </si>
  <si>
    <r>
      <t xml:space="preserve">nota 2. </t>
    </r>
    <r>
      <rPr>
        <sz val="9"/>
        <rFont val="Calibri"/>
        <family val="2"/>
        <scheme val="minor"/>
      </rPr>
      <t xml:space="preserve">I valori  offerti relativi a "Importo "interventi iniziali" destinato al pagamento in rate annuali" per il 1°, 2°e 3° anno contrattuale devono essere minori o uguale ai corrispondenti i valori posti a base di gara indicati sull'ALLEGATO OFFERTA ECONOMICA: 2/4 </t>
    </r>
  </si>
  <si>
    <t>TOTALE PER LAVORI ED ONERI DI SICUREZZA</t>
  </si>
  <si>
    <t>a.</t>
  </si>
  <si>
    <t>b.</t>
  </si>
  <si>
    <t>c.</t>
  </si>
  <si>
    <t>d.</t>
  </si>
  <si>
    <t>e.</t>
  </si>
  <si>
    <t>f.</t>
  </si>
  <si>
    <t>f.1</t>
  </si>
  <si>
    <t>f.2</t>
  </si>
  <si>
    <t>a.1</t>
  </si>
  <si>
    <t xml:space="preserve">Progettazione esecutiva </t>
  </si>
  <si>
    <t>Coord. sicurezza in fase di progettazione</t>
  </si>
  <si>
    <t>QUADRO ECONOMICO "INTERVENTI INIZIALI"</t>
  </si>
  <si>
    <t xml:space="preserve">PARTE "a" - SOMME PER LAVORI </t>
  </si>
  <si>
    <t xml:space="preserve">PARTE "b" - SOMME PER LAVORI </t>
  </si>
  <si>
    <t>IVA (22%)</t>
  </si>
  <si>
    <r>
      <rPr>
        <b/>
        <sz val="9.5"/>
        <rFont val="Calibri"/>
        <family val="2"/>
        <scheme val="minor"/>
      </rPr>
      <t>QEA</t>
    </r>
    <r>
      <rPr>
        <sz val="9.5"/>
        <rFont val="Calibri"/>
        <family val="2"/>
        <scheme val="minor"/>
      </rPr>
      <t xml:space="preserve"> Importo complessivo degli "interventi iniziali" (rif. art. 9 del CSA) PARTE "A" , al netto degli Oneri della Sicurezza</t>
    </r>
  </si>
  <si>
    <r>
      <t xml:space="preserve">nota 6. </t>
    </r>
    <r>
      <rPr>
        <sz val="10"/>
        <rFont val="Calibri"/>
        <family val="2"/>
        <scheme val="minor"/>
      </rPr>
      <t>I valori offerti per le quote Q</t>
    </r>
    <r>
      <rPr>
        <vertAlign val="subscript"/>
        <sz val="10"/>
        <rFont val="Calibri"/>
        <family val="2"/>
      </rPr>
      <t>riqu1</t>
    </r>
    <r>
      <rPr>
        <sz val="10"/>
        <rFont val="Calibri"/>
        <family val="2"/>
      </rPr>
      <t xml:space="preserve"> devono essere minori o uguali ai corrispondenti i valori posti a base di gara indicati sull'ALLEGATO OFFERTA ECONOMICA: 2/4 </t>
    </r>
  </si>
  <si>
    <r>
      <t xml:space="preserve">3) =  </t>
    </r>
    <r>
      <rPr>
        <sz val="11"/>
        <rFont val="Symbol"/>
        <family val="1"/>
        <charset val="2"/>
      </rPr>
      <t>S</t>
    </r>
    <r>
      <rPr>
        <sz val="11"/>
        <rFont val="Calibri"/>
        <family val="2"/>
      </rPr>
      <t xml:space="preserve"> Q</t>
    </r>
    <r>
      <rPr>
        <vertAlign val="subscript"/>
        <sz val="11"/>
        <rFont val="Calibri"/>
        <family val="2"/>
      </rPr>
      <t>riqu</t>
    </r>
    <r>
      <rPr>
        <sz val="11"/>
        <rFont val="Calibri"/>
        <family val="2"/>
      </rPr>
      <t xml:space="preserve"> + </t>
    </r>
    <r>
      <rPr>
        <sz val="11"/>
        <rFont val="Symbol"/>
        <family val="1"/>
        <charset val="2"/>
      </rPr>
      <t>S</t>
    </r>
    <r>
      <rPr>
        <sz val="11"/>
        <rFont val="Calibri"/>
        <family val="2"/>
      </rPr>
      <t>Q</t>
    </r>
    <r>
      <rPr>
        <vertAlign val="subscript"/>
        <sz val="11"/>
        <rFont val="Calibri"/>
        <family val="2"/>
      </rPr>
      <t>riqu1</t>
    </r>
    <r>
      <rPr>
        <sz val="11"/>
        <rFont val="Calibri"/>
        <family val="2"/>
      </rPr>
      <t xml:space="preserve"> + Q</t>
    </r>
    <r>
      <rPr>
        <vertAlign val="subscript"/>
        <sz val="11"/>
        <rFont val="Calibri"/>
        <family val="2"/>
      </rPr>
      <t>riqu2</t>
    </r>
    <r>
      <rPr>
        <sz val="11"/>
        <rFont val="Calibri"/>
        <family val="2"/>
      </rPr>
      <t xml:space="preserve"> + </t>
    </r>
    <r>
      <rPr>
        <sz val="11"/>
        <rFont val="Symbol"/>
        <family val="1"/>
        <charset val="2"/>
      </rPr>
      <t>S</t>
    </r>
    <r>
      <rPr>
        <sz val="11"/>
        <rFont val="Calibri"/>
        <family val="2"/>
      </rPr>
      <t>Q</t>
    </r>
    <r>
      <rPr>
        <vertAlign val="subscript"/>
        <sz val="11"/>
        <rFont val="Calibri"/>
        <family val="2"/>
      </rPr>
      <t>riqu3</t>
    </r>
  </si>
  <si>
    <r>
      <t>Quote corrispettivo per interventi iniziali  [</t>
    </r>
    <r>
      <rPr>
        <sz val="10"/>
        <rFont val="Symbol"/>
        <family val="1"/>
        <charset val="2"/>
      </rPr>
      <t>S</t>
    </r>
    <r>
      <rPr>
        <b/>
        <sz val="10"/>
        <rFont val="Calibri"/>
        <family val="2"/>
        <scheme val="minor"/>
      </rPr>
      <t>Q</t>
    </r>
    <r>
      <rPr>
        <b/>
        <vertAlign val="subscript"/>
        <sz val="10"/>
        <rFont val="Calibri"/>
        <family val="2"/>
        <scheme val="minor"/>
      </rPr>
      <t>riqu3</t>
    </r>
    <r>
      <rPr>
        <sz val="10"/>
        <rFont val="Calibri"/>
        <family val="2"/>
        <scheme val="minor"/>
      </rPr>
      <t>]  (legata al "PREPAC")</t>
    </r>
  </si>
  <si>
    <r>
      <t>Quote corrispettivo per interventi iniziali  [</t>
    </r>
    <r>
      <rPr>
        <sz val="10"/>
        <rFont val="Symbol"/>
        <family val="1"/>
        <charset val="2"/>
      </rPr>
      <t>S</t>
    </r>
    <r>
      <rPr>
        <b/>
        <sz val="10"/>
        <rFont val="Calibri"/>
        <family val="2"/>
        <scheme val="minor"/>
      </rPr>
      <t>Q</t>
    </r>
    <r>
      <rPr>
        <b/>
        <vertAlign val="subscript"/>
        <sz val="10"/>
        <rFont val="Calibri"/>
        <family val="2"/>
        <scheme val="minor"/>
      </rPr>
      <t>riqu3</t>
    </r>
    <r>
      <rPr>
        <sz val="10"/>
        <rFont val="Calibri"/>
        <family val="2"/>
        <scheme val="minor"/>
      </rPr>
      <t>]  (legata al "PREPAC")</t>
    </r>
    <r>
      <rPr>
        <sz val="10"/>
        <color rgb="FF0070C0"/>
        <rFont val="Calibri"/>
        <family val="2"/>
        <scheme val="minor"/>
      </rPr>
      <t xml:space="preserve"> (nota 1.)</t>
    </r>
  </si>
  <si>
    <t>f. Spese per permessi, collaudi, as built</t>
  </si>
  <si>
    <t>1. I costi indicati nella tabella devono essere considerati dall’offerente rispettivamente negli importi offerti per  “QEA Importo complessivo degli "interventi iniziali" (rif. art. 9 del CSA) PARTE "A" , al netto degli Oneri della Sicurezza” e "QEB Importo complessivo degli "interventi iniziali" (rif. art. 9 del CSA) PARTE "B" , al netto degli Oneri della Sicurezza" indicati nel “ALLEGATO OFFERTA ECONOMICA: 3/4 ”. I costi della tabella sono stati considerati per la corrispondente base di gara.</t>
  </si>
  <si>
    <r>
      <t>3. L'uso delle somme indicate nella tebella seguirà le modalità indicate nell'Art. 9), A</t>
    </r>
    <r>
      <rPr>
        <i/>
        <sz val="10"/>
        <rFont val="Calibri"/>
        <family val="2"/>
      </rPr>
      <t>rt. 11), art. 12.5 e Art. 16) del Capitolato Speciale d'Appalto (CSA)</t>
    </r>
  </si>
  <si>
    <t>(vedi Art.9 del CSA)</t>
  </si>
  <si>
    <t>p.</t>
  </si>
  <si>
    <t>q.</t>
  </si>
  <si>
    <t>r.</t>
  </si>
  <si>
    <t xml:space="preserve">vedi valore "Allegato AF 2-2", g. TOTALE PARTE "A" "interventi iniziali" ed equivalente a </t>
  </si>
  <si>
    <t>Allegato Diagnosi, Elaborato ELABORATO H. QUADRO ECONOMICO "INTERVENTI INIZIALI"</t>
  </si>
  <si>
    <t xml:space="preserve"> valore p. - valore a.1 (Totale imponibile - oneri sicurezza)</t>
  </si>
  <si>
    <r>
      <t xml:space="preserve">Oneri per la sicurezza </t>
    </r>
    <r>
      <rPr>
        <i/>
        <sz val="10"/>
        <rFont val="Calibri"/>
        <family val="2"/>
        <scheme val="minor"/>
      </rPr>
      <t>(non soggetti a ribasso d'asta)</t>
    </r>
  </si>
  <si>
    <r>
      <t>Direzione Lavori</t>
    </r>
    <r>
      <rPr>
        <i/>
        <sz val="10"/>
        <rFont val="Calibri"/>
        <family val="2"/>
        <scheme val="minor"/>
      </rPr>
      <t xml:space="preserve"> (eseguita da personale dell'Amministrazione)</t>
    </r>
  </si>
  <si>
    <r>
      <t>Coord. sicurezza in fase di esecuzione</t>
    </r>
    <r>
      <rPr>
        <i/>
        <sz val="10"/>
        <rFont val="Calibri"/>
        <family val="2"/>
        <scheme val="minor"/>
      </rPr>
      <t xml:space="preserve"> (da non ribassare)</t>
    </r>
  </si>
  <si>
    <r>
      <t xml:space="preserve">Spese per permessi, collaudi, as built  </t>
    </r>
    <r>
      <rPr>
        <i/>
        <sz val="10"/>
        <rFont val="Calibri"/>
        <family val="2"/>
        <scheme val="minor"/>
      </rPr>
      <t>(da non ribassare)</t>
    </r>
  </si>
  <si>
    <r>
      <t xml:space="preserve">Supporto al RUP per la verifica del progetto esecutivo, verifica preventiva della progettazione </t>
    </r>
    <r>
      <rPr>
        <i/>
        <sz val="10"/>
        <rFont val="Calibri"/>
        <family val="2"/>
        <scheme val="minor"/>
      </rPr>
      <t xml:space="preserve"> (da non ribassare)</t>
    </r>
  </si>
  <si>
    <r>
      <t>Spese per attività di consulenza o supporto, comprendivo di contributo integrativo</t>
    </r>
    <r>
      <rPr>
        <i/>
        <sz val="10"/>
        <rFont val="Calibri"/>
        <family val="2"/>
        <scheme val="minor"/>
      </rPr>
      <t xml:space="preserve"> (da non ribassare)</t>
    </r>
  </si>
  <si>
    <r>
      <t xml:space="preserve">Coord. sicurezza in fase di esecuzione  </t>
    </r>
    <r>
      <rPr>
        <i/>
        <sz val="10"/>
        <rFont val="Calibri"/>
        <family val="2"/>
        <scheme val="minor"/>
      </rPr>
      <t>(da non ribassare)</t>
    </r>
  </si>
  <si>
    <r>
      <t xml:space="preserve">Spese per permessi, collaudi, as built </t>
    </r>
    <r>
      <rPr>
        <i/>
        <sz val="10"/>
        <rFont val="Calibri"/>
        <family val="2"/>
        <scheme val="minor"/>
      </rPr>
      <t xml:space="preserve"> (da non ribassare)</t>
    </r>
  </si>
  <si>
    <r>
      <t xml:space="preserve">nota 1. </t>
    </r>
    <r>
      <rPr>
        <sz val="10"/>
        <rFont val="Calibri"/>
        <family val="2"/>
        <scheme val="minor"/>
      </rPr>
      <t>Nel caso che il valore offerto per "QEA Importo complessivo degli "interventi iniziali" (rif. art. 9 del CSA) PARTE "A" , al netto degli Oneri della Sicurezza" sia uguale a quello posto a base di gara, indicare il corrispondente valore indicato indicati sull'ALLEGATO OFFERTA ECONOMICA: 2/4; nel caso sia minore,  il valore indicato dall'offerente deve seguire la formula di calcolo indicata nella cella e comunque deve essere minore del corrispondente valore indicato per la base di gara.</t>
    </r>
  </si>
  <si>
    <t xml:space="preserve">Importo lavori di riqualificazione </t>
  </si>
  <si>
    <t>gradi giorno del periodo di riferimento per il “valore di consumo massimo” mc (i) (valore stagionale di riferimento per tutti gli anni)</t>
  </si>
  <si>
    <t xml:space="preserve"> Importo interventi iniziali destinato al pagamento in rate annuali: TOTALE</t>
  </si>
  <si>
    <t>vedi Allegato Diagnosi; Relazione tecnica  - pag.60</t>
  </si>
  <si>
    <t>vedi Allegato Diagnosi; Relazione tecnica - pag 17</t>
  </si>
  <si>
    <t>vedi Allegato Diagnosi; Relazione tecnica - pag 82</t>
  </si>
  <si>
    <t>vedi Allegato Diagnosi; Relazione tecnica - pag 97</t>
  </si>
  <si>
    <t>come da norma UNI</t>
  </si>
  <si>
    <t>f.1 Supporto al RUP per la verifica preventiva della progettazione</t>
  </si>
  <si>
    <t xml:space="preserve">f.2 Spese per attività di consulenza o supporto, comprensivo di contributo integrativo </t>
  </si>
  <si>
    <r>
      <rPr>
        <sz val="20"/>
        <rFont val="Calibri"/>
        <family val="2"/>
      </rPr>
      <t>MINISTERO DELLA DIFESA</t>
    </r>
    <r>
      <rPr>
        <sz val="16"/>
        <rFont val="Calibri"/>
        <family val="2"/>
      </rPr>
      <t xml:space="preserve">
CAPITOLATO SPECIALE D’APPALTO</t>
    </r>
  </si>
  <si>
    <t>Ribasso complessivo sulla base di gara (%)</t>
  </si>
  <si>
    <t>Ribasso sugli interventi iniziali (da applicare agli interventi di manutenzione opzionale – rif. Art. 7.1.6 del CSA)</t>
  </si>
  <si>
    <r>
      <t xml:space="preserve">obiettivo minimo di riduzione consumo: </t>
    </r>
    <r>
      <rPr>
        <b/>
        <sz val="12"/>
        <rFont val="Calibri"/>
        <family val="2"/>
        <scheme val="minor"/>
      </rPr>
      <t>12,5%</t>
    </r>
  </si>
  <si>
    <r>
      <t xml:space="preserve">obiettivo minimo di riduzione consumo: </t>
    </r>
    <r>
      <rPr>
        <b/>
        <sz val="12"/>
        <rFont val="Calibri"/>
        <family val="2"/>
        <scheme val="minor"/>
      </rPr>
      <t>25%</t>
    </r>
  </si>
  <si>
    <t>RAGIONE SOCIALE, DOMICILIO, CF/ PARTITA IVA ___________________________________________________</t>
  </si>
  <si>
    <t>FIRMA DEL LEGALE/I RAPPRESENTANTE/I __________________________________________________________</t>
  </si>
  <si>
    <r>
      <t xml:space="preserve">1) = </t>
    </r>
    <r>
      <rPr>
        <sz val="11"/>
        <rFont val="Calibri"/>
        <family val="2"/>
      </rPr>
      <t xml:space="preserve"> Q</t>
    </r>
    <r>
      <rPr>
        <vertAlign val="subscript"/>
        <sz val="11"/>
        <rFont val="Calibri"/>
        <family val="2"/>
      </rPr>
      <t>en (i)</t>
    </r>
    <r>
      <rPr>
        <sz val="11"/>
        <rFont val="Calibri"/>
        <family val="2"/>
      </rPr>
      <t xml:space="preserve"> + Q</t>
    </r>
    <r>
      <rPr>
        <vertAlign val="subscript"/>
        <sz val="11"/>
        <rFont val="Calibri"/>
        <family val="2"/>
      </rPr>
      <t>en (i)</t>
    </r>
    <r>
      <rPr>
        <sz val="11"/>
        <rFont val="Calibri"/>
        <family val="2"/>
      </rPr>
      <t xml:space="preserve"> + Q</t>
    </r>
    <r>
      <rPr>
        <vertAlign val="subscript"/>
        <sz val="11"/>
        <rFont val="Calibri"/>
        <family val="2"/>
      </rPr>
      <t>en (i)</t>
    </r>
    <r>
      <rPr>
        <sz val="11"/>
        <rFont val="Calibri"/>
        <family val="2"/>
      </rPr>
      <t xml:space="preserve"> + Q</t>
    </r>
    <r>
      <rPr>
        <vertAlign val="subscript"/>
        <sz val="11"/>
        <rFont val="Calibri"/>
        <family val="2"/>
      </rPr>
      <t>en (i)</t>
    </r>
    <r>
      <rPr>
        <sz val="11"/>
        <rFont val="Calibri"/>
        <family val="2"/>
      </rPr>
      <t xml:space="preserve"> * (G-3) + Q</t>
    </r>
    <r>
      <rPr>
        <vertAlign val="subscript"/>
        <sz val="11"/>
        <rFont val="Calibri"/>
        <family val="2"/>
      </rPr>
      <t>gas (i)</t>
    </r>
    <r>
      <rPr>
        <sz val="11"/>
        <rFont val="Calibri"/>
        <family val="2"/>
      </rPr>
      <t xml:space="preserve"> * (G-3) </t>
    </r>
  </si>
  <si>
    <t xml:space="preserve">PIANO ECONOMICO - PARTE "A" </t>
  </si>
  <si>
    <t xml:space="preserve">PIANO ECONOMICO - PARTE "B" </t>
  </si>
  <si>
    <t>Quota capitale (*)</t>
  </si>
  <si>
    <t>Quota interessi (*)</t>
  </si>
  <si>
    <t>Capitale residuo (*)</t>
  </si>
  <si>
    <t>Capitale estinto (*)</t>
  </si>
  <si>
    <t>(*) nelle celle della colonna non sono ammessi valori negativi</t>
  </si>
  <si>
    <r>
      <t xml:space="preserve">nota 4. </t>
    </r>
    <r>
      <rPr>
        <sz val="10"/>
        <rFont val="Calibri"/>
        <family val="2"/>
        <scheme val="minor"/>
      </rPr>
      <t>I valori offerti per le quote Q</t>
    </r>
    <r>
      <rPr>
        <vertAlign val="subscript"/>
        <sz val="10"/>
        <rFont val="Calibri"/>
        <family val="2"/>
      </rPr>
      <t>riqu</t>
    </r>
    <r>
      <rPr>
        <sz val="10"/>
        <rFont val="Calibri"/>
        <family val="2"/>
      </rPr>
      <t xml:space="preserve"> devono essere minori o uguali ai corrispondenti i valori posti a base di gara indicati sull'ALLEGATO OFFERTA ECONOMICA: 2/4; la tabella è compilata correttamente quando si riscontra che il valore della Sommatoria delle quote Qriqu è corrispondente alla seguente: somma dei valori di "Quota capitale" addizionata alla somma dei valori "Quota interessi"</t>
    </r>
  </si>
  <si>
    <t>nota 7. I valori corrispondenti alle lettere "a", "b", "c" devono risultare uguali;  I valori corrispondenti alle lettere "d", "e", "f" devono risultare uguali (per "c" e "f" sono ammesse differenze sui numeri decimali).</t>
  </si>
  <si>
    <r>
      <t xml:space="preserve">nota 8. Nel caso di un'offerta che comporta una sensibile riduzione del valore della </t>
    </r>
    <r>
      <rPr>
        <sz val="10"/>
        <rFont val="Symbol"/>
        <family val="1"/>
        <charset val="2"/>
      </rPr>
      <t>S</t>
    </r>
    <r>
      <rPr>
        <sz val="10"/>
        <rFont val="Calibri"/>
        <family val="2"/>
      </rPr>
      <t>Qriqu , distribuire comunque il valore nel numero di quote che il piano economico (cioè non devono essere indicate quote con valore zero). In ogni caso, le singole quote annuali di Q</t>
    </r>
    <r>
      <rPr>
        <vertAlign val="subscript"/>
        <sz val="10"/>
        <rFont val="Calibri"/>
        <family val="2"/>
      </rPr>
      <t>riqu</t>
    </r>
    <r>
      <rPr>
        <sz val="10"/>
        <rFont val="Calibri"/>
        <family val="2"/>
      </rPr>
      <t xml:space="preserve"> devono essere minori delle corrispondenti poste a base di gare indicate sull'ALLEGATO OFFERTA ECONOMICA: 2/4 </t>
    </r>
  </si>
  <si>
    <t xml:space="preserve">nota 9. I valori di QEA e QEB offerti devono essere uguali o inferiori dei corrispondenti valori indicati a base di gara indicati sull'ALLEGATO OFFERTA ECONOMICA: 2/4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</si>
</sst>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&quot;€&quot;\ #,##0.00"/>
    <numFmt numFmtId="166" formatCode="_-[$€]\ * #,##0.00_-;\-[$€]\ * #,##0.00_-;_-[$€]\ * &quot;-&quot;??_-;_-@_-"/>
    <numFmt numFmtId="167" formatCode="_-&quot;L.&quot;\ * #,##0.00_-;\-&quot;L.&quot;\ * #,##0.00_-;_-&quot;L.&quot;\ * &quot;-&quot;??_-;_-@_-"/>
    <numFmt numFmtId="168" formatCode="#,##0.000000"/>
    <numFmt numFmtId="169" formatCode="0.000%"/>
    <numFmt numFmtId="170" formatCode="[$€-410]\ #,##0.00;\-[$€-410]\ #,##0.00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sz val="10"/>
      <color theme="0" tint="-0.499984740745262"/>
      <name val="Calibri"/>
      <family val="2"/>
    </font>
    <font>
      <sz val="10"/>
      <color indexed="23"/>
      <name val="Calibri"/>
      <family val="2"/>
    </font>
    <font>
      <b/>
      <sz val="14"/>
      <name val="Calibri"/>
      <family val="2"/>
    </font>
    <font>
      <b/>
      <sz val="10"/>
      <color indexed="12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i/>
      <sz val="10"/>
      <name val="Calibri"/>
      <family val="2"/>
    </font>
    <font>
      <b/>
      <vertAlign val="subscript"/>
      <sz val="10"/>
      <name val="Calibri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u val="singleAccounting"/>
      <sz val="10"/>
      <color theme="0" tint="-0.499984740745262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rgb="FF3333FF"/>
      <name val="Arial"/>
      <family val="2"/>
    </font>
    <font>
      <b/>
      <sz val="10"/>
      <name val="Calibri"/>
      <family val="2"/>
      <scheme val="minor"/>
    </font>
    <font>
      <sz val="10"/>
      <color rgb="FF002060"/>
      <name val="Calibri"/>
      <family val="2"/>
      <scheme val="minor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b/>
      <sz val="11"/>
      <color indexed="12"/>
      <name val="Calibri"/>
      <family val="2"/>
    </font>
    <font>
      <sz val="11"/>
      <name val="Calibri"/>
      <family val="2"/>
    </font>
    <font>
      <sz val="11"/>
      <color indexed="12"/>
      <name val="Calibri"/>
      <family val="2"/>
    </font>
    <font>
      <vertAlign val="subscript"/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  <font>
      <i/>
      <sz val="11"/>
      <color indexed="12"/>
      <name val="Calibri"/>
      <family val="2"/>
    </font>
    <font>
      <i/>
      <sz val="11"/>
      <color indexed="8"/>
      <name val="Calibri"/>
      <family val="2"/>
    </font>
    <font>
      <vertAlign val="superscript"/>
      <sz val="11"/>
      <name val="Calibri"/>
      <family val="2"/>
    </font>
    <font>
      <b/>
      <u val="singleAccounting"/>
      <sz val="10"/>
      <name val="Calibri"/>
      <family val="2"/>
      <scheme val="minor"/>
    </font>
    <font>
      <u/>
      <sz val="10"/>
      <name val="Calibri"/>
      <family val="2"/>
      <scheme val="minor"/>
    </font>
    <font>
      <u/>
      <sz val="10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sz val="11"/>
      <color indexed="8"/>
      <name val="Calibri"/>
      <family val="2"/>
      <scheme val="minor"/>
    </font>
    <font>
      <vertAlign val="subscript"/>
      <sz val="10"/>
      <name val="Calibri"/>
      <family val="2"/>
    </font>
    <font>
      <sz val="10"/>
      <name val="Symbol"/>
      <family val="1"/>
      <charset val="2"/>
    </font>
    <font>
      <b/>
      <sz val="11"/>
      <color rgb="FFFF0000"/>
      <name val="Calibri"/>
      <family val="2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</font>
    <font>
      <b/>
      <vertAlign val="sub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vertAlign val="subscript"/>
      <sz val="10"/>
      <color rgb="FF3333FF"/>
      <name val="Calibri"/>
      <family val="2"/>
      <scheme val="minor"/>
    </font>
    <font>
      <sz val="10"/>
      <color rgb="FF3333FF"/>
      <name val="Calibri"/>
      <family val="2"/>
      <scheme val="minor"/>
    </font>
    <font>
      <b/>
      <sz val="10"/>
      <color rgb="FF3333FF"/>
      <name val="Calibri"/>
      <family val="2"/>
    </font>
    <font>
      <sz val="10"/>
      <color theme="3" tint="0.39997558519241921"/>
      <name val="Calibri"/>
      <family val="2"/>
      <scheme val="minor"/>
    </font>
    <font>
      <b/>
      <u val="singleAccounting"/>
      <sz val="10"/>
      <color rgb="FF3333FF"/>
      <name val="Calibri"/>
      <family val="2"/>
      <scheme val="minor"/>
    </font>
    <font>
      <u val="singleAccounting"/>
      <sz val="1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vertAlign val="subscript"/>
      <sz val="12"/>
      <name val="Calibri"/>
      <family val="2"/>
    </font>
    <font>
      <sz val="11"/>
      <name val="Symbol"/>
      <family val="1"/>
      <charset val="2"/>
    </font>
    <font>
      <sz val="9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sz val="9.5"/>
      <name val="Calibri"/>
      <family val="2"/>
      <scheme val="minor"/>
    </font>
    <font>
      <b/>
      <sz val="9.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u/>
      <sz val="10"/>
      <color rgb="FF3333FF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2"/>
      <color theme="1"/>
      <name val="Calibri"/>
      <family val="2"/>
    </font>
    <font>
      <sz val="12"/>
      <color indexed="12"/>
      <name val="Calibri"/>
      <family val="2"/>
    </font>
    <font>
      <sz val="16"/>
      <name val="Calibri"/>
      <family val="2"/>
    </font>
    <font>
      <sz val="20"/>
      <name val="Calibri"/>
      <family val="2"/>
    </font>
    <font>
      <b/>
      <sz val="20"/>
      <name val="Calibri"/>
      <family val="2"/>
    </font>
    <font>
      <b/>
      <sz val="16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0" fontId="3" fillId="0" borderId="0"/>
    <xf numFmtId="167" fontId="3" fillId="0" borderId="0" applyFont="0" applyFill="0" applyBorder="0" applyAlignment="0" applyProtection="0"/>
    <xf numFmtId="2" fontId="25" fillId="0" borderId="0" applyNumberFormat="0" applyFill="0" applyBorder="0" applyAlignment="0" applyProtection="0"/>
    <xf numFmtId="2" fontId="25" fillId="0" borderId="0" applyNumberFormat="0" applyFill="0" applyBorder="0" applyAlignment="0" applyProtection="0"/>
    <xf numFmtId="2" fontId="25" fillId="0" borderId="0" applyNumberFormat="0" applyFill="0" applyBorder="0" applyAlignment="0" applyProtection="0"/>
    <xf numFmtId="9" fontId="3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2">
    <xf numFmtId="0" fontId="0" fillId="0" borderId="0" xfId="0"/>
    <xf numFmtId="0" fontId="6" fillId="0" borderId="0" xfId="4" applyFont="1" applyFill="1" applyBorder="1"/>
    <xf numFmtId="0" fontId="8" fillId="0" borderId="0" xfId="4" applyFont="1" applyBorder="1"/>
    <xf numFmtId="0" fontId="6" fillId="0" borderId="0" xfId="4" applyFont="1" applyBorder="1"/>
    <xf numFmtId="0" fontId="6" fillId="0" borderId="0" xfId="4" applyFont="1"/>
    <xf numFmtId="0" fontId="7" fillId="0" borderId="0" xfId="4" applyFont="1" applyBorder="1"/>
    <xf numFmtId="0" fontId="6" fillId="0" borderId="0" xfId="4" applyFont="1" applyAlignment="1">
      <alignment horizontal="left"/>
    </xf>
    <xf numFmtId="0" fontId="7" fillId="0" borderId="0" xfId="4" applyFont="1"/>
    <xf numFmtId="0" fontId="15" fillId="0" borderId="0" xfId="12" applyFont="1"/>
    <xf numFmtId="0" fontId="15" fillId="0" borderId="1" xfId="12" applyFont="1" applyBorder="1"/>
    <xf numFmtId="1" fontId="15" fillId="0" borderId="1" xfId="12" applyNumberFormat="1" applyFont="1" applyBorder="1" applyAlignment="1">
      <alignment horizontal="right"/>
    </xf>
    <xf numFmtId="165" fontId="15" fillId="0" borderId="1" xfId="9" applyNumberFormat="1" applyFont="1" applyFill="1" applyBorder="1"/>
    <xf numFmtId="0" fontId="20" fillId="0" borderId="0" xfId="12" applyFont="1" applyAlignment="1">
      <alignment horizontal="center"/>
    </xf>
    <xf numFmtId="0" fontId="25" fillId="0" borderId="0" xfId="15" applyNumberFormat="1" applyAlignment="1" applyProtection="1">
      <alignment horizontal="center"/>
    </xf>
    <xf numFmtId="0" fontId="25" fillId="0" borderId="0" xfId="15" applyNumberFormat="1" applyProtection="1"/>
    <xf numFmtId="0" fontId="25" fillId="0" borderId="0" xfId="15" applyNumberFormat="1" applyAlignment="1" applyProtection="1">
      <alignment horizontal="right"/>
    </xf>
    <xf numFmtId="0" fontId="26" fillId="0" borderId="1" xfId="15" applyNumberFormat="1" applyFont="1" applyBorder="1" applyAlignment="1" applyProtection="1">
      <alignment horizontal="center"/>
    </xf>
    <xf numFmtId="0" fontId="27" fillId="0" borderId="1" xfId="15" applyNumberFormat="1" applyFont="1" applyBorder="1" applyAlignment="1" applyProtection="1">
      <alignment horizontal="center"/>
    </xf>
    <xf numFmtId="0" fontId="26" fillId="0" borderId="1" xfId="15" applyNumberFormat="1" applyFont="1" applyFill="1" applyBorder="1" applyAlignment="1" applyProtection="1">
      <alignment wrapText="1"/>
    </xf>
    <xf numFmtId="0" fontId="28" fillId="0" borderId="0" xfId="15" applyNumberFormat="1" applyFont="1" applyBorder="1" applyProtection="1"/>
    <xf numFmtId="0" fontId="25" fillId="0" borderId="0" xfId="15" applyNumberFormat="1" applyBorder="1" applyProtection="1"/>
    <xf numFmtId="0" fontId="28" fillId="4" borderId="0" xfId="15" applyNumberFormat="1" applyFont="1" applyFill="1" applyProtection="1"/>
    <xf numFmtId="0" fontId="29" fillId="4" borderId="0" xfId="15" applyNumberFormat="1" applyFont="1" applyFill="1" applyBorder="1" applyProtection="1"/>
    <xf numFmtId="0" fontId="25" fillId="0" borderId="0" xfId="15" applyNumberFormat="1" applyFill="1" applyBorder="1" applyProtection="1"/>
    <xf numFmtId="0" fontId="28" fillId="0" borderId="13" xfId="15" applyNumberFormat="1" applyFont="1" applyBorder="1" applyProtection="1"/>
    <xf numFmtId="0" fontId="28" fillId="0" borderId="14" xfId="15" applyNumberFormat="1" applyFont="1" applyBorder="1" applyProtection="1"/>
    <xf numFmtId="0" fontId="28" fillId="0" borderId="1" xfId="15" applyNumberFormat="1" applyFont="1" applyBorder="1" applyAlignment="1" applyProtection="1">
      <alignment horizontal="right"/>
    </xf>
    <xf numFmtId="0" fontId="28" fillId="0" borderId="0" xfId="15" applyNumberFormat="1" applyFont="1" applyProtection="1"/>
    <xf numFmtId="0" fontId="29" fillId="0" borderId="0" xfId="15" applyNumberFormat="1" applyFont="1" applyBorder="1" applyProtection="1"/>
    <xf numFmtId="0" fontId="28" fillId="0" borderId="11" xfId="15" applyNumberFormat="1" applyFont="1" applyBorder="1" applyProtection="1"/>
    <xf numFmtId="0" fontId="28" fillId="0" borderId="7" xfId="15" applyNumberFormat="1" applyFont="1" applyBorder="1" applyProtection="1"/>
    <xf numFmtId="0" fontId="28" fillId="0" borderId="8" xfId="15" applyNumberFormat="1" applyFont="1" applyBorder="1" applyProtection="1"/>
    <xf numFmtId="0" fontId="28" fillId="0" borderId="12" xfId="15" quotePrefix="1" applyNumberFormat="1" applyFont="1" applyBorder="1" applyProtection="1"/>
    <xf numFmtId="0" fontId="28" fillId="0" borderId="4" xfId="15" applyNumberFormat="1" applyFont="1" applyBorder="1" applyProtection="1"/>
    <xf numFmtId="4" fontId="28" fillId="0" borderId="1" xfId="15" applyNumberFormat="1" applyFont="1" applyBorder="1" applyProtection="1"/>
    <xf numFmtId="0" fontId="28" fillId="0" borderId="5" xfId="15" applyNumberFormat="1" applyFont="1" applyBorder="1" applyProtection="1"/>
    <xf numFmtId="4" fontId="25" fillId="0" borderId="0" xfId="15" applyNumberFormat="1" applyBorder="1" applyProtection="1"/>
    <xf numFmtId="0" fontId="28" fillId="0" borderId="0" xfId="15" applyNumberFormat="1" applyFont="1" applyAlignment="1" applyProtection="1">
      <alignment horizontal="center"/>
    </xf>
    <xf numFmtId="0" fontId="28" fillId="0" borderId="0" xfId="15" applyNumberFormat="1" applyFont="1" applyFill="1" applyBorder="1" applyProtection="1"/>
    <xf numFmtId="0" fontId="31" fillId="0" borderId="0" xfId="15" applyNumberFormat="1" applyFont="1" applyBorder="1" applyAlignment="1" applyProtection="1">
      <alignment horizontal="right"/>
    </xf>
    <xf numFmtId="0" fontId="31" fillId="0" borderId="0" xfId="15" applyNumberFormat="1" applyFont="1" applyBorder="1" applyProtection="1"/>
    <xf numFmtId="4" fontId="31" fillId="0" borderId="0" xfId="15" applyNumberFormat="1" applyFont="1" applyProtection="1"/>
    <xf numFmtId="4" fontId="27" fillId="0" borderId="0" xfId="15" applyNumberFormat="1" applyFont="1" applyProtection="1"/>
    <xf numFmtId="4" fontId="31" fillId="0" borderId="0" xfId="15" applyNumberFormat="1" applyFont="1" applyBorder="1" applyProtection="1"/>
    <xf numFmtId="0" fontId="25" fillId="0" borderId="0" xfId="15" applyNumberFormat="1" applyBorder="1" applyAlignment="1" applyProtection="1">
      <alignment horizontal="right"/>
    </xf>
    <xf numFmtId="4" fontId="29" fillId="0" borderId="0" xfId="15" applyNumberFormat="1" applyFont="1" applyBorder="1" applyProtection="1"/>
    <xf numFmtId="4" fontId="29" fillId="4" borderId="0" xfId="15" applyNumberFormat="1" applyFont="1" applyFill="1" applyBorder="1" applyProtection="1"/>
    <xf numFmtId="4" fontId="28" fillId="0" borderId="1" xfId="15" applyNumberFormat="1" applyFont="1" applyFill="1" applyBorder="1" applyProtection="1"/>
    <xf numFmtId="0" fontId="25" fillId="0" borderId="5" xfId="15" applyNumberFormat="1" applyBorder="1" applyProtection="1"/>
    <xf numFmtId="4" fontId="28" fillId="0" borderId="0" xfId="15" applyNumberFormat="1" applyFont="1" applyBorder="1" applyProtection="1"/>
    <xf numFmtId="0" fontId="33" fillId="0" borderId="1" xfId="16" applyNumberFormat="1" applyFont="1" applyBorder="1" applyAlignment="1" applyProtection="1">
      <alignment horizontal="center"/>
    </xf>
    <xf numFmtId="0" fontId="33" fillId="0" borderId="1" xfId="16" applyNumberFormat="1" applyFont="1" applyBorder="1" applyAlignment="1" applyProtection="1">
      <alignment horizontal="right"/>
    </xf>
    <xf numFmtId="0" fontId="25" fillId="0" borderId="0" xfId="17" applyNumberFormat="1" applyProtection="1"/>
    <xf numFmtId="0" fontId="33" fillId="0" borderId="10" xfId="17" applyNumberFormat="1" applyFont="1" applyBorder="1" applyProtection="1"/>
    <xf numFmtId="0" fontId="33" fillId="0" borderId="13" xfId="17" applyNumberFormat="1" applyFont="1" applyBorder="1" applyProtection="1"/>
    <xf numFmtId="0" fontId="33" fillId="0" borderId="14" xfId="17" applyNumberFormat="1" applyFont="1" applyBorder="1" applyProtection="1"/>
    <xf numFmtId="4" fontId="33" fillId="0" borderId="18" xfId="17" applyNumberFormat="1" applyFont="1" applyBorder="1" applyProtection="1"/>
    <xf numFmtId="0" fontId="25" fillId="0" borderId="0" xfId="15" applyNumberFormat="1" applyFill="1" applyProtection="1"/>
    <xf numFmtId="4" fontId="25" fillId="0" borderId="0" xfId="15" applyNumberFormat="1" applyFill="1" applyProtection="1"/>
    <xf numFmtId="0" fontId="28" fillId="0" borderId="0" xfId="15" applyNumberFormat="1" applyFont="1" applyAlignment="1" applyProtection="1">
      <alignment horizontal="right"/>
    </xf>
    <xf numFmtId="0" fontId="29" fillId="0" borderId="0" xfId="15" applyNumberFormat="1" applyFont="1" applyProtection="1"/>
    <xf numFmtId="0" fontId="31" fillId="4" borderId="0" xfId="15" applyNumberFormat="1" applyFont="1" applyFill="1" applyProtection="1"/>
    <xf numFmtId="0" fontId="28" fillId="4" borderId="0" xfId="15" applyNumberFormat="1" applyFont="1" applyFill="1" applyAlignment="1" applyProtection="1">
      <alignment horizontal="right"/>
    </xf>
    <xf numFmtId="0" fontId="29" fillId="4" borderId="0" xfId="15" applyNumberFormat="1" applyFont="1" applyFill="1" applyProtection="1"/>
    <xf numFmtId="0" fontId="28" fillId="0" borderId="10" xfId="15" applyNumberFormat="1" applyFont="1" applyBorder="1" applyAlignment="1" applyProtection="1">
      <alignment horizontal="center"/>
    </xf>
    <xf numFmtId="0" fontId="28" fillId="0" borderId="2" xfId="15" applyNumberFormat="1" applyFont="1" applyBorder="1" applyAlignment="1" applyProtection="1">
      <alignment horizontal="right"/>
    </xf>
    <xf numFmtId="3" fontId="28" fillId="0" borderId="1" xfId="15" applyNumberFormat="1" applyFont="1" applyBorder="1" applyProtection="1"/>
    <xf numFmtId="0" fontId="28" fillId="0" borderId="3" xfId="15" applyNumberFormat="1" applyFont="1" applyBorder="1" applyAlignment="1" applyProtection="1">
      <alignment horizontal="right"/>
    </xf>
    <xf numFmtId="0" fontId="28" fillId="0" borderId="15" xfId="15" applyNumberFormat="1" applyFont="1" applyBorder="1" applyProtection="1"/>
    <xf numFmtId="0" fontId="28" fillId="0" borderId="16" xfId="15" applyNumberFormat="1" applyFont="1" applyBorder="1" applyAlignment="1" applyProtection="1">
      <alignment horizontal="right"/>
    </xf>
    <xf numFmtId="0" fontId="31" fillId="0" borderId="5" xfId="15" applyNumberFormat="1" applyFont="1" applyBorder="1" applyAlignment="1" applyProtection="1">
      <alignment horizontal="right"/>
    </xf>
    <xf numFmtId="43" fontId="15" fillId="0" borderId="1" xfId="2" applyFont="1" applyBorder="1" applyAlignment="1">
      <alignment horizontal="right"/>
    </xf>
    <xf numFmtId="0" fontId="28" fillId="0" borderId="10" xfId="16" applyNumberFormat="1" applyFont="1" applyBorder="1" applyProtection="1"/>
    <xf numFmtId="0" fontId="28" fillId="0" borderId="13" xfId="16" applyNumberFormat="1" applyFont="1" applyBorder="1" applyProtection="1"/>
    <xf numFmtId="0" fontId="25" fillId="0" borderId="0" xfId="16" applyNumberFormat="1" applyProtection="1"/>
    <xf numFmtId="0" fontId="28" fillId="0" borderId="0" xfId="13" applyFont="1"/>
    <xf numFmtId="0" fontId="15" fillId="0" borderId="0" xfId="4" applyFont="1"/>
    <xf numFmtId="164" fontId="15" fillId="0" borderId="0" xfId="4" applyNumberFormat="1" applyFont="1" applyAlignment="1">
      <alignment horizontal="center"/>
    </xf>
    <xf numFmtId="0" fontId="2" fillId="3" borderId="0" xfId="4" applyFont="1" applyFill="1"/>
    <xf numFmtId="44" fontId="3" fillId="3" borderId="0" xfId="4" applyNumberFormat="1" applyFill="1"/>
    <xf numFmtId="0" fontId="3" fillId="3" borderId="0" xfId="4" applyFill="1"/>
    <xf numFmtId="164" fontId="3" fillId="0" borderId="0" xfId="4" applyNumberFormat="1"/>
    <xf numFmtId="0" fontId="3" fillId="0" borderId="0" xfId="4"/>
    <xf numFmtId="0" fontId="15" fillId="0" borderId="1" xfId="4" applyFont="1" applyBorder="1"/>
    <xf numFmtId="0" fontId="3" fillId="0" borderId="0" xfId="4" applyFont="1"/>
    <xf numFmtId="1" fontId="3" fillId="0" borderId="0" xfId="4" applyNumberFormat="1"/>
    <xf numFmtId="1" fontId="15" fillId="0" borderId="1" xfId="4" applyNumberFormat="1" applyFont="1" applyBorder="1" applyAlignment="1">
      <alignment horizontal="center"/>
    </xf>
    <xf numFmtId="0" fontId="24" fillId="0" borderId="1" xfId="4" applyFont="1" applyBorder="1" applyAlignment="1">
      <alignment horizontal="center"/>
    </xf>
    <xf numFmtId="164" fontId="15" fillId="0" borderId="0" xfId="4" applyNumberFormat="1" applyFont="1"/>
    <xf numFmtId="4" fontId="15" fillId="0" borderId="0" xfId="4" applyNumberFormat="1" applyFont="1"/>
    <xf numFmtId="1" fontId="15" fillId="0" borderId="1" xfId="4" applyNumberFormat="1" applyFont="1" applyBorder="1" applyAlignment="1">
      <alignment horizontal="right"/>
    </xf>
    <xf numFmtId="0" fontId="38" fillId="0" borderId="0" xfId="4" applyFont="1" applyBorder="1" applyAlignment="1">
      <alignment horizontal="right"/>
    </xf>
    <xf numFmtId="4" fontId="39" fillId="0" borderId="0" xfId="4" applyNumberFormat="1" applyFont="1"/>
    <xf numFmtId="0" fontId="40" fillId="0" borderId="0" xfId="4" applyFont="1" applyAlignment="1">
      <alignment horizontal="center"/>
    </xf>
    <xf numFmtId="0" fontId="3" fillId="0" borderId="0" xfId="4" applyFont="1" applyAlignment="1">
      <alignment horizontal="center"/>
    </xf>
    <xf numFmtId="0" fontId="28" fillId="0" borderId="0" xfId="17" applyNumberFormat="1" applyFont="1" applyProtection="1"/>
    <xf numFmtId="0" fontId="28" fillId="0" borderId="0" xfId="17" applyNumberFormat="1" applyFont="1" applyBorder="1" applyAlignment="1" applyProtection="1">
      <alignment horizontal="right"/>
    </xf>
    <xf numFmtId="0" fontId="28" fillId="0" borderId="5" xfId="17" applyNumberFormat="1" applyFont="1" applyBorder="1" applyProtection="1"/>
    <xf numFmtId="0" fontId="25" fillId="0" borderId="5" xfId="17" applyNumberFormat="1" applyBorder="1" applyProtection="1"/>
    <xf numFmtId="0" fontId="32" fillId="7" borderId="1" xfId="16" applyNumberFormat="1" applyFont="1" applyFill="1" applyBorder="1" applyAlignment="1" applyProtection="1">
      <protection locked="0"/>
    </xf>
    <xf numFmtId="0" fontId="32" fillId="0" borderId="0" xfId="16" applyNumberFormat="1" applyFont="1" applyFill="1" applyBorder="1" applyAlignment="1" applyProtection="1">
      <protection locked="0"/>
    </xf>
    <xf numFmtId="0" fontId="43" fillId="0" borderId="0" xfId="16" applyNumberFormat="1" applyFont="1" applyBorder="1"/>
    <xf numFmtId="0" fontId="31" fillId="0" borderId="0" xfId="16" applyNumberFormat="1" applyFont="1" applyAlignment="1" applyProtection="1">
      <alignment vertical="center" wrapText="1"/>
    </xf>
    <xf numFmtId="0" fontId="46" fillId="0" borderId="0" xfId="16" applyNumberFormat="1" applyFont="1" applyAlignment="1"/>
    <xf numFmtId="0" fontId="32" fillId="0" borderId="0" xfId="16" applyNumberFormat="1" applyFont="1" applyAlignment="1"/>
    <xf numFmtId="0" fontId="28" fillId="0" borderId="0" xfId="13" applyFont="1" applyBorder="1" applyAlignment="1"/>
    <xf numFmtId="0" fontId="31" fillId="0" borderId="10" xfId="16" applyNumberFormat="1" applyFont="1" applyBorder="1"/>
    <xf numFmtId="0" fontId="6" fillId="0" borderId="0" xfId="4" applyFont="1" applyFill="1" applyBorder="1" applyAlignment="1"/>
    <xf numFmtId="0" fontId="15" fillId="0" borderId="0" xfId="4" applyFont="1" applyFill="1" applyBorder="1"/>
    <xf numFmtId="0" fontId="3" fillId="0" borderId="0" xfId="4" applyFill="1" applyBorder="1"/>
    <xf numFmtId="0" fontId="47" fillId="0" borderId="0" xfId="16" applyNumberFormat="1" applyFont="1" applyBorder="1"/>
    <xf numFmtId="0" fontId="16" fillId="0" borderId="0" xfId="4" applyFont="1" applyAlignment="1">
      <alignment wrapText="1"/>
    </xf>
    <xf numFmtId="0" fontId="15" fillId="0" borderId="0" xfId="4" applyFont="1" applyAlignment="1">
      <alignment vertical="center"/>
    </xf>
    <xf numFmtId="0" fontId="16" fillId="0" borderId="0" xfId="4" applyFont="1" applyAlignment="1">
      <alignment vertical="center"/>
    </xf>
    <xf numFmtId="164" fontId="23" fillId="0" borderId="1" xfId="4" applyNumberFormat="1" applyFont="1" applyFill="1" applyBorder="1" applyAlignment="1">
      <alignment vertical="center"/>
    </xf>
    <xf numFmtId="164" fontId="15" fillId="0" borderId="1" xfId="4" applyNumberFormat="1" applyFont="1" applyFill="1" applyBorder="1" applyAlignment="1">
      <alignment vertical="center"/>
    </xf>
    <xf numFmtId="164" fontId="15" fillId="0" borderId="2" xfId="4" applyNumberFormat="1" applyFont="1" applyFill="1" applyBorder="1" applyAlignment="1">
      <alignment vertical="center"/>
    </xf>
    <xf numFmtId="164" fontId="15" fillId="0" borderId="3" xfId="4" applyNumberFormat="1" applyFont="1" applyFill="1" applyBorder="1" applyAlignment="1">
      <alignment vertical="center"/>
    </xf>
    <xf numFmtId="164" fontId="15" fillId="0" borderId="16" xfId="4" applyNumberFormat="1" applyFont="1" applyFill="1" applyBorder="1" applyAlignment="1">
      <alignment vertical="center"/>
    </xf>
    <xf numFmtId="4" fontId="15" fillId="0" borderId="1" xfId="4" applyNumberFormat="1" applyFont="1" applyFill="1" applyBorder="1" applyAlignment="1">
      <alignment horizontal="right"/>
    </xf>
    <xf numFmtId="0" fontId="23" fillId="2" borderId="1" xfId="4" applyFont="1" applyFill="1" applyBorder="1" applyAlignment="1">
      <alignment horizontal="center"/>
    </xf>
    <xf numFmtId="4" fontId="38" fillId="0" borderId="0" xfId="4" applyNumberFormat="1" applyFont="1" applyBorder="1"/>
    <xf numFmtId="4" fontId="15" fillId="3" borderId="1" xfId="4" applyNumberFormat="1" applyFont="1" applyFill="1" applyBorder="1" applyAlignment="1">
      <alignment horizontal="right"/>
    </xf>
    <xf numFmtId="164" fontId="15" fillId="0" borderId="1" xfId="4" applyNumberFormat="1" applyFont="1" applyBorder="1"/>
    <xf numFmtId="4" fontId="38" fillId="8" borderId="0" xfId="4" applyNumberFormat="1" applyFont="1" applyFill="1" applyBorder="1"/>
    <xf numFmtId="0" fontId="6" fillId="2" borderId="1" xfId="4" applyFont="1" applyFill="1" applyBorder="1" applyAlignment="1">
      <alignment horizontal="center"/>
    </xf>
    <xf numFmtId="164" fontId="37" fillId="8" borderId="16" xfId="4" applyNumberFormat="1" applyFont="1" applyFill="1" applyBorder="1" applyAlignment="1">
      <alignment vertical="center"/>
    </xf>
    <xf numFmtId="0" fontId="31" fillId="0" borderId="0" xfId="16" applyNumberFormat="1" applyFont="1" applyAlignment="1" applyProtection="1">
      <alignment horizontal="center" vertical="center" wrapText="1"/>
    </xf>
    <xf numFmtId="0" fontId="31" fillId="2" borderId="10" xfId="16" applyNumberFormat="1" applyFont="1" applyFill="1" applyBorder="1"/>
    <xf numFmtId="0" fontId="15" fillId="0" borderId="10" xfId="4" applyFont="1" applyBorder="1" applyAlignment="1">
      <alignment vertical="center"/>
    </xf>
    <xf numFmtId="0" fontId="15" fillId="0" borderId="1" xfId="4" applyFont="1" applyBorder="1" applyAlignment="1">
      <alignment vertical="center"/>
    </xf>
    <xf numFmtId="4" fontId="24" fillId="0" borderId="1" xfId="12" applyNumberFormat="1" applyFont="1" applyBorder="1" applyAlignment="1">
      <alignment horizontal="right"/>
    </xf>
    <xf numFmtId="4" fontId="24" fillId="3" borderId="1" xfId="12" applyNumberFormat="1" applyFont="1" applyFill="1" applyBorder="1" applyAlignment="1">
      <alignment horizontal="right"/>
    </xf>
    <xf numFmtId="4" fontId="39" fillId="8" borderId="0" xfId="4" applyNumberFormat="1" applyFont="1" applyFill="1" applyBorder="1"/>
    <xf numFmtId="0" fontId="15" fillId="0" borderId="0" xfId="4" applyFont="1" applyBorder="1"/>
    <xf numFmtId="10" fontId="23" fillId="0" borderId="0" xfId="4" applyNumberFormat="1" applyFont="1" applyBorder="1"/>
    <xf numFmtId="0" fontId="47" fillId="3" borderId="0" xfId="4" applyFont="1" applyFill="1"/>
    <xf numFmtId="44" fontId="3" fillId="3" borderId="0" xfId="4" applyNumberFormat="1" applyFont="1" applyFill="1"/>
    <xf numFmtId="0" fontId="3" fillId="3" borderId="0" xfId="4" applyFont="1" applyFill="1"/>
    <xf numFmtId="0" fontId="23" fillId="0" borderId="1" xfId="12" applyFont="1" applyFill="1" applyBorder="1" applyAlignment="1">
      <alignment horizontal="center"/>
    </xf>
    <xf numFmtId="165" fontId="23" fillId="3" borderId="1" xfId="9" applyNumberFormat="1" applyFont="1" applyFill="1" applyBorder="1"/>
    <xf numFmtId="0" fontId="23" fillId="9" borderId="1" xfId="12" applyFont="1" applyFill="1" applyBorder="1" applyAlignment="1">
      <alignment horizontal="center"/>
    </xf>
    <xf numFmtId="0" fontId="11" fillId="9" borderId="1" xfId="4" applyFont="1" applyFill="1" applyBorder="1" applyAlignment="1">
      <alignment horizontal="center"/>
    </xf>
    <xf numFmtId="0" fontId="31" fillId="9" borderId="10" xfId="16" applyNumberFormat="1" applyFont="1" applyFill="1" applyBorder="1"/>
    <xf numFmtId="0" fontId="6" fillId="9" borderId="1" xfId="4" applyFont="1" applyFill="1" applyBorder="1" applyAlignment="1">
      <alignment horizontal="center"/>
    </xf>
    <xf numFmtId="0" fontId="24" fillId="0" borderId="1" xfId="12" applyFont="1" applyBorder="1" applyAlignment="1">
      <alignment horizontal="center"/>
    </xf>
    <xf numFmtId="43" fontId="51" fillId="0" borderId="0" xfId="2" applyFont="1" applyAlignment="1">
      <alignment vertical="center"/>
    </xf>
    <xf numFmtId="0" fontId="19" fillId="0" borderId="0" xfId="4" applyFont="1"/>
    <xf numFmtId="0" fontId="10" fillId="0" borderId="1" xfId="15" applyNumberFormat="1" applyFont="1" applyBorder="1" applyAlignment="1" applyProtection="1">
      <alignment horizontal="center"/>
    </xf>
    <xf numFmtId="0" fontId="55" fillId="0" borderId="1" xfId="15" applyNumberFormat="1" applyFont="1" applyBorder="1" applyAlignment="1" applyProtection="1">
      <alignment horizontal="center"/>
    </xf>
    <xf numFmtId="0" fontId="55" fillId="9" borderId="1" xfId="15" applyNumberFormat="1" applyFont="1" applyFill="1" applyBorder="1" applyAlignment="1" applyProtection="1">
      <alignment horizontal="center"/>
    </xf>
    <xf numFmtId="0" fontId="52" fillId="2" borderId="1" xfId="15" applyNumberFormat="1" applyFont="1" applyFill="1" applyBorder="1" applyAlignment="1" applyProtection="1">
      <alignment horizontal="center"/>
    </xf>
    <xf numFmtId="165" fontId="52" fillId="3" borderId="1" xfId="9" applyNumberFormat="1" applyFont="1" applyFill="1" applyBorder="1"/>
    <xf numFmtId="164" fontId="54" fillId="0" borderId="0" xfId="4" applyNumberFormat="1" applyFont="1"/>
    <xf numFmtId="164" fontId="57" fillId="8" borderId="16" xfId="4" applyNumberFormat="1" applyFont="1" applyFill="1" applyBorder="1" applyAlignment="1">
      <alignment vertical="center"/>
    </xf>
    <xf numFmtId="0" fontId="13" fillId="0" borderId="0" xfId="4" applyFont="1"/>
    <xf numFmtId="0" fontId="6" fillId="0" borderId="1" xfId="4" applyFont="1" applyBorder="1" applyAlignment="1">
      <alignment horizontal="center"/>
    </xf>
    <xf numFmtId="164" fontId="6" fillId="0" borderId="4" xfId="14" applyNumberFormat="1" applyFont="1" applyBorder="1"/>
    <xf numFmtId="0" fontId="15" fillId="0" borderId="1" xfId="4" applyFont="1" applyBorder="1" applyAlignment="1">
      <alignment horizontal="right"/>
    </xf>
    <xf numFmtId="0" fontId="28" fillId="0" borderId="0" xfId="17" applyNumberFormat="1" applyFont="1" applyBorder="1" applyAlignment="1" applyProtection="1">
      <alignment horizontal="left"/>
    </xf>
    <xf numFmtId="0" fontId="28" fillId="0" borderId="0" xfId="17" applyNumberFormat="1" applyFont="1" applyAlignment="1" applyProtection="1">
      <alignment horizontal="left"/>
    </xf>
    <xf numFmtId="0" fontId="15" fillId="0" borderId="12" xfId="12" applyFont="1" applyBorder="1"/>
    <xf numFmtId="0" fontId="16" fillId="0" borderId="0" xfId="4" applyFont="1"/>
    <xf numFmtId="164" fontId="58" fillId="0" borderId="1" xfId="4" applyNumberFormat="1" applyFont="1" applyBorder="1" applyAlignment="1">
      <alignment horizontal="center"/>
    </xf>
    <xf numFmtId="0" fontId="31" fillId="0" borderId="0" xfId="13" applyFont="1" applyBorder="1" applyAlignment="1"/>
    <xf numFmtId="0" fontId="31" fillId="0" borderId="1" xfId="15" applyNumberFormat="1" applyFont="1" applyBorder="1" applyAlignment="1" applyProtection="1">
      <alignment horizontal="center"/>
    </xf>
    <xf numFmtId="0" fontId="31" fillId="0" borderId="13" xfId="15" applyNumberFormat="1" applyFont="1" applyBorder="1" applyProtection="1"/>
    <xf numFmtId="0" fontId="31" fillId="0" borderId="10" xfId="15" applyNumberFormat="1" applyFont="1" applyBorder="1" applyProtection="1"/>
    <xf numFmtId="0" fontId="31" fillId="0" borderId="14" xfId="15" applyNumberFormat="1" applyFont="1" applyBorder="1" applyProtection="1"/>
    <xf numFmtId="0" fontId="31" fillId="0" borderId="13" xfId="15" applyNumberFormat="1" applyFont="1" applyBorder="1" applyAlignment="1" applyProtection="1">
      <alignment horizontal="center"/>
    </xf>
    <xf numFmtId="0" fontId="31" fillId="0" borderId="1" xfId="15" applyNumberFormat="1" applyFont="1" applyBorder="1" applyAlignment="1" applyProtection="1">
      <alignment horizontal="center" wrapText="1"/>
    </xf>
    <xf numFmtId="0" fontId="61" fillId="0" borderId="12" xfId="0" applyFont="1" applyBorder="1"/>
    <xf numFmtId="0" fontId="28" fillId="0" borderId="1" xfId="15" applyNumberFormat="1" applyFont="1" applyBorder="1" applyAlignment="1" applyProtection="1">
      <alignment horizontal="center"/>
    </xf>
    <xf numFmtId="0" fontId="61" fillId="0" borderId="0" xfId="0" applyFont="1"/>
    <xf numFmtId="0" fontId="61" fillId="0" borderId="17" xfId="0" applyFont="1" applyBorder="1"/>
    <xf numFmtId="0" fontId="59" fillId="0" borderId="1" xfId="13" applyFont="1" applyBorder="1" applyAlignment="1">
      <alignment horizontal="center"/>
    </xf>
    <xf numFmtId="0" fontId="28" fillId="0" borderId="10" xfId="15" applyNumberFormat="1" applyFont="1" applyBorder="1" applyProtection="1"/>
    <xf numFmtId="0" fontId="28" fillId="0" borderId="11" xfId="15" quotePrefix="1" applyNumberFormat="1" applyFont="1" applyBorder="1" applyProtection="1"/>
    <xf numFmtId="4" fontId="28" fillId="0" borderId="14" xfId="15" applyNumberFormat="1" applyFont="1" applyFill="1" applyBorder="1" applyProtection="1"/>
    <xf numFmtId="0" fontId="28" fillId="0" borderId="12" xfId="15" applyNumberFormat="1" applyFont="1" applyBorder="1" applyProtection="1"/>
    <xf numFmtId="4" fontId="28" fillId="0" borderId="14" xfId="15" applyNumberFormat="1" applyFont="1" applyBorder="1" applyProtection="1"/>
    <xf numFmtId="0" fontId="28" fillId="0" borderId="17" xfId="15" quotePrefix="1" applyNumberFormat="1" applyFont="1" applyBorder="1" applyProtection="1"/>
    <xf numFmtId="0" fontId="28" fillId="0" borderId="0" xfId="15" applyNumberFormat="1" applyFont="1" applyBorder="1" applyAlignment="1" applyProtection="1">
      <alignment horizontal="right"/>
    </xf>
    <xf numFmtId="0" fontId="28" fillId="0" borderId="17" xfId="15" applyNumberFormat="1" applyFont="1" applyBorder="1" applyProtection="1"/>
    <xf numFmtId="0" fontId="28" fillId="0" borderId="0" xfId="15" applyNumberFormat="1" applyFont="1" applyBorder="1" applyAlignment="1" applyProtection="1">
      <alignment horizontal="center"/>
    </xf>
    <xf numFmtId="0" fontId="33" fillId="0" borderId="1" xfId="17" applyNumberFormat="1" applyFont="1" applyBorder="1" applyAlignment="1" applyProtection="1">
      <alignment horizontal="center"/>
    </xf>
    <xf numFmtId="0" fontId="33" fillId="0" borderId="1" xfId="17" applyNumberFormat="1" applyFont="1" applyBorder="1" applyAlignment="1" applyProtection="1">
      <alignment horizontal="right"/>
    </xf>
    <xf numFmtId="0" fontId="28" fillId="0" borderId="0" xfId="15" applyNumberFormat="1" applyFont="1" applyFill="1" applyProtection="1"/>
    <xf numFmtId="4" fontId="28" fillId="0" borderId="0" xfId="15" applyNumberFormat="1" applyFont="1" applyProtection="1"/>
    <xf numFmtId="4" fontId="28" fillId="4" borderId="0" xfId="15" applyNumberFormat="1" applyFont="1" applyFill="1" applyProtection="1"/>
    <xf numFmtId="0" fontId="28" fillId="0" borderId="7" xfId="15" applyNumberFormat="1" applyFont="1" applyBorder="1" applyAlignment="1" applyProtection="1">
      <alignment horizontal="right"/>
    </xf>
    <xf numFmtId="0" fontId="28" fillId="0" borderId="5" xfId="15" applyNumberFormat="1" applyFont="1" applyBorder="1" applyAlignment="1" applyProtection="1">
      <alignment horizontal="right"/>
    </xf>
    <xf numFmtId="169" fontId="61" fillId="0" borderId="0" xfId="18" applyNumberFormat="1" applyFont="1" applyProtection="1"/>
    <xf numFmtId="0" fontId="28" fillId="5" borderId="1" xfId="15" applyNumberFormat="1" applyFont="1" applyFill="1" applyBorder="1" applyAlignment="1" applyProtection="1">
      <alignment horizontal="center"/>
    </xf>
    <xf numFmtId="0" fontId="28" fillId="0" borderId="0" xfId="15" applyNumberFormat="1" applyFont="1" applyFill="1" applyAlignment="1" applyProtection="1">
      <alignment horizontal="center"/>
    </xf>
    <xf numFmtId="0" fontId="60" fillId="0" borderId="0" xfId="15" applyNumberFormat="1" applyFont="1" applyFill="1" applyProtection="1"/>
    <xf numFmtId="0" fontId="28" fillId="0" borderId="0" xfId="15" applyNumberFormat="1" applyFont="1" applyFill="1" applyAlignment="1" applyProtection="1">
      <alignment horizontal="right"/>
    </xf>
    <xf numFmtId="4" fontId="28" fillId="0" borderId="0" xfId="15" applyNumberFormat="1" applyFont="1" applyFill="1" applyProtection="1"/>
    <xf numFmtId="0" fontId="64" fillId="0" borderId="0" xfId="4" applyFont="1"/>
    <xf numFmtId="4" fontId="33" fillId="0" borderId="1" xfId="16" applyNumberFormat="1" applyFont="1" applyBorder="1" applyProtection="1"/>
    <xf numFmtId="0" fontId="0" fillId="10" borderId="0" xfId="0" applyFont="1" applyFill="1" applyAlignment="1">
      <alignment vertical="center"/>
    </xf>
    <xf numFmtId="0" fontId="0" fillId="10" borderId="0" xfId="0" applyFont="1" applyFill="1" applyAlignment="1">
      <alignment vertical="top"/>
    </xf>
    <xf numFmtId="0" fontId="67" fillId="0" borderId="10" xfId="4" applyFont="1" applyBorder="1" applyAlignment="1">
      <alignment vertical="center"/>
    </xf>
    <xf numFmtId="0" fontId="28" fillId="0" borderId="0" xfId="16" applyNumberFormat="1" applyFont="1" applyAlignment="1">
      <alignment horizontal="center"/>
    </xf>
    <xf numFmtId="164" fontId="52" fillId="0" borderId="1" xfId="4" applyNumberFormat="1" applyFont="1" applyFill="1" applyBorder="1" applyAlignment="1">
      <alignment vertical="center"/>
    </xf>
    <xf numFmtId="0" fontId="16" fillId="0" borderId="0" xfId="4" applyFont="1" applyAlignment="1">
      <alignment vertical="top" wrapText="1"/>
    </xf>
    <xf numFmtId="43" fontId="51" fillId="0" borderId="0" xfId="2" applyFont="1" applyAlignment="1">
      <alignment horizontal="right" vertical="center"/>
    </xf>
    <xf numFmtId="0" fontId="69" fillId="10" borderId="0" xfId="0" applyFont="1" applyFill="1" applyAlignment="1">
      <alignment vertical="center"/>
    </xf>
    <xf numFmtId="0" fontId="15" fillId="10" borderId="9" xfId="0" applyFont="1" applyFill="1" applyBorder="1" applyAlignment="1">
      <alignment horizontal="left" vertical="center"/>
    </xf>
    <xf numFmtId="0" fontId="15" fillId="10" borderId="6" xfId="0" applyFont="1" applyFill="1" applyBorder="1" applyAlignment="1">
      <alignment horizontal="left" vertical="center"/>
    </xf>
    <xf numFmtId="0" fontId="23" fillId="10" borderId="0" xfId="0" applyFont="1" applyFill="1" applyBorder="1" applyAlignment="1">
      <alignment horizontal="right" vertical="center"/>
    </xf>
    <xf numFmtId="0" fontId="15" fillId="10" borderId="19" xfId="0" applyFont="1" applyFill="1" applyBorder="1" applyAlignment="1">
      <alignment horizontal="left" vertical="center"/>
    </xf>
    <xf numFmtId="0" fontId="23" fillId="10" borderId="7" xfId="0" applyFont="1" applyFill="1" applyBorder="1" applyAlignment="1">
      <alignment vertical="top"/>
    </xf>
    <xf numFmtId="0" fontId="69" fillId="10" borderId="0" xfId="0" applyFont="1" applyFill="1" applyAlignment="1">
      <alignment vertical="top"/>
    </xf>
    <xf numFmtId="0" fontId="15" fillId="10" borderId="0" xfId="0" applyFont="1" applyFill="1" applyBorder="1" applyAlignment="1">
      <alignment horizontal="right" vertical="top"/>
    </xf>
    <xf numFmtId="0" fontId="70" fillId="10" borderId="0" xfId="0" applyFont="1" applyFill="1" applyBorder="1" applyAlignment="1">
      <alignment horizontal="right" vertical="center"/>
    </xf>
    <xf numFmtId="0" fontId="69" fillId="10" borderId="19" xfId="0" applyFont="1" applyFill="1" applyBorder="1" applyAlignment="1">
      <alignment horizontal="left" vertical="center"/>
    </xf>
    <xf numFmtId="0" fontId="69" fillId="10" borderId="0" xfId="0" applyFont="1" applyFill="1" applyBorder="1" applyAlignment="1">
      <alignment horizontal="right" vertical="top"/>
    </xf>
    <xf numFmtId="0" fontId="23" fillId="10" borderId="13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3" fillId="10" borderId="10" xfId="0" applyFont="1" applyFill="1" applyBorder="1" applyAlignment="1">
      <alignment horizontal="center" vertical="center"/>
    </xf>
    <xf numFmtId="44" fontId="15" fillId="10" borderId="14" xfId="0" applyNumberFormat="1" applyFont="1" applyFill="1" applyBorder="1" applyAlignment="1">
      <alignment vertical="center"/>
    </xf>
    <xf numFmtId="0" fontId="15" fillId="10" borderId="20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/>
    </xf>
    <xf numFmtId="44" fontId="15" fillId="10" borderId="22" xfId="0" applyNumberFormat="1" applyFont="1" applyFill="1" applyBorder="1" applyAlignment="1">
      <alignment vertical="center"/>
    </xf>
    <xf numFmtId="0" fontId="15" fillId="10" borderId="23" xfId="0" applyFont="1" applyFill="1" applyBorder="1" applyAlignment="1">
      <alignment horizontal="center" vertical="center"/>
    </xf>
    <xf numFmtId="0" fontId="15" fillId="10" borderId="24" xfId="0" applyFont="1" applyFill="1" applyBorder="1" applyAlignment="1">
      <alignment horizontal="center" vertical="center"/>
    </xf>
    <xf numFmtId="0" fontId="15" fillId="10" borderId="25" xfId="0" applyFont="1" applyFill="1" applyBorder="1" applyAlignment="1">
      <alignment horizontal="center" vertical="center"/>
    </xf>
    <xf numFmtId="44" fontId="15" fillId="10" borderId="26" xfId="0" applyNumberFormat="1" applyFont="1" applyFill="1" applyBorder="1" applyAlignment="1">
      <alignment vertical="center"/>
    </xf>
    <xf numFmtId="0" fontId="23" fillId="10" borderId="11" xfId="0" applyFont="1" applyFill="1" applyBorder="1" applyAlignment="1">
      <alignment horizontal="center" vertical="top"/>
    </xf>
    <xf numFmtId="44" fontId="23" fillId="10" borderId="8" xfId="0" applyNumberFormat="1" applyFont="1" applyFill="1" applyBorder="1" applyAlignment="1">
      <alignment vertical="top"/>
    </xf>
    <xf numFmtId="0" fontId="23" fillId="10" borderId="12" xfId="0" applyFont="1" applyFill="1" applyBorder="1" applyAlignment="1">
      <alignment horizontal="center" vertical="top"/>
    </xf>
    <xf numFmtId="44" fontId="15" fillId="10" borderId="4" xfId="0" applyNumberFormat="1" applyFont="1" applyFill="1" applyBorder="1" applyAlignment="1">
      <alignment vertical="top"/>
    </xf>
    <xf numFmtId="0" fontId="69" fillId="10" borderId="17" xfId="0" applyFont="1" applyFill="1" applyBorder="1" applyAlignment="1">
      <alignment horizontal="center" vertical="center"/>
    </xf>
    <xf numFmtId="0" fontId="69" fillId="10" borderId="5" xfId="0" applyFont="1" applyFill="1" applyBorder="1" applyAlignment="1">
      <alignment horizontal="left" vertical="center"/>
    </xf>
    <xf numFmtId="44" fontId="69" fillId="10" borderId="15" xfId="0" applyNumberFormat="1" applyFont="1" applyFill="1" applyBorder="1" applyAlignment="1">
      <alignment vertical="center"/>
    </xf>
    <xf numFmtId="44" fontId="71" fillId="10" borderId="4" xfId="0" applyNumberFormat="1" applyFont="1" applyFill="1" applyBorder="1" applyAlignment="1">
      <alignment vertical="center"/>
    </xf>
    <xf numFmtId="44" fontId="69" fillId="10" borderId="26" xfId="0" applyNumberFormat="1" applyFont="1" applyFill="1" applyBorder="1" applyAlignment="1">
      <alignment vertical="center"/>
    </xf>
    <xf numFmtId="0" fontId="70" fillId="10" borderId="12" xfId="0" applyFont="1" applyFill="1" applyBorder="1" applyAlignment="1">
      <alignment horizontal="center" vertical="top"/>
    </xf>
    <xf numFmtId="0" fontId="69" fillId="10" borderId="12" xfId="0" applyFont="1" applyFill="1" applyBorder="1" applyAlignment="1">
      <alignment horizontal="center" vertical="center"/>
    </xf>
    <xf numFmtId="0" fontId="69" fillId="0" borderId="10" xfId="0" applyFont="1" applyFill="1" applyBorder="1" applyAlignment="1">
      <alignment vertical="center"/>
    </xf>
    <xf numFmtId="0" fontId="23" fillId="0" borderId="13" xfId="0" applyFont="1" applyFill="1" applyBorder="1" applyAlignment="1">
      <alignment vertical="center"/>
    </xf>
    <xf numFmtId="4" fontId="72" fillId="0" borderId="0" xfId="4" applyNumberFormat="1" applyFont="1" applyBorder="1"/>
    <xf numFmtId="170" fontId="37" fillId="10" borderId="4" xfId="19" applyNumberFormat="1" applyFont="1" applyFill="1" applyBorder="1" applyAlignment="1">
      <alignment vertical="center"/>
    </xf>
    <xf numFmtId="0" fontId="17" fillId="0" borderId="1" xfId="4" applyFont="1" applyBorder="1" applyAlignment="1">
      <alignment vertical="center"/>
    </xf>
    <xf numFmtId="164" fontId="18" fillId="0" borderId="2" xfId="4" applyNumberFormat="1" applyFont="1" applyFill="1" applyBorder="1" applyAlignment="1">
      <alignment vertical="center"/>
    </xf>
    <xf numFmtId="0" fontId="73" fillId="0" borderId="0" xfId="4" applyFont="1" applyAlignment="1">
      <alignment vertical="center"/>
    </xf>
    <xf numFmtId="0" fontId="59" fillId="0" borderId="0" xfId="15" applyNumberFormat="1" applyFont="1" applyAlignment="1" applyProtection="1">
      <alignment horizontal="center"/>
    </xf>
    <xf numFmtId="0" fontId="60" fillId="4" borderId="0" xfId="15" applyNumberFormat="1" applyFont="1" applyFill="1" applyProtection="1"/>
    <xf numFmtId="0" fontId="59" fillId="4" borderId="0" xfId="15" applyNumberFormat="1" applyFont="1" applyFill="1" applyBorder="1" applyProtection="1"/>
    <xf numFmtId="0" fontId="59" fillId="4" borderId="0" xfId="15" applyNumberFormat="1" applyFont="1" applyFill="1" applyBorder="1" applyAlignment="1" applyProtection="1">
      <alignment horizontal="right"/>
    </xf>
    <xf numFmtId="3" fontId="59" fillId="4" borderId="0" xfId="15" applyNumberFormat="1" applyFont="1" applyFill="1" applyBorder="1" applyProtection="1"/>
    <xf numFmtId="4" fontId="75" fillId="4" borderId="0" xfId="15" applyNumberFormat="1" applyFont="1" applyFill="1" applyBorder="1" applyProtection="1"/>
    <xf numFmtId="0" fontId="74" fillId="0" borderId="0" xfId="15" applyNumberFormat="1" applyFont="1" applyFill="1" applyBorder="1" applyProtection="1"/>
    <xf numFmtId="0" fontId="74" fillId="0" borderId="0" xfId="15" applyNumberFormat="1" applyFont="1" applyProtection="1"/>
    <xf numFmtId="0" fontId="15" fillId="0" borderId="10" xfId="4" applyFont="1" applyBorder="1" applyAlignment="1">
      <alignment vertical="center" wrapText="1"/>
    </xf>
    <xf numFmtId="4" fontId="21" fillId="6" borderId="1" xfId="4" applyNumberFormat="1" applyFont="1" applyFill="1" applyBorder="1"/>
    <xf numFmtId="164" fontId="15" fillId="6" borderId="1" xfId="4" applyNumberFormat="1" applyFont="1" applyFill="1" applyBorder="1" applyAlignment="1">
      <alignment vertical="center"/>
    </xf>
    <xf numFmtId="4" fontId="22" fillId="6" borderId="1" xfId="4" applyNumberFormat="1" applyFont="1" applyFill="1" applyBorder="1"/>
    <xf numFmtId="164" fontId="15" fillId="10" borderId="1" xfId="4" applyNumberFormat="1" applyFont="1" applyFill="1" applyBorder="1" applyAlignment="1">
      <alignment vertical="center"/>
    </xf>
    <xf numFmtId="164" fontId="54" fillId="10" borderId="1" xfId="4" applyNumberFormat="1" applyFont="1" applyFill="1" applyBorder="1" applyAlignment="1">
      <alignment vertical="center"/>
    </xf>
    <xf numFmtId="0" fontId="23" fillId="10" borderId="1" xfId="0" applyFont="1" applyFill="1" applyBorder="1" applyAlignment="1">
      <alignment horizontal="center" vertical="top"/>
    </xf>
    <xf numFmtId="0" fontId="70" fillId="10" borderId="1" xfId="0" applyFont="1" applyFill="1" applyBorder="1" applyAlignment="1">
      <alignment vertical="top"/>
    </xf>
    <xf numFmtId="44" fontId="70" fillId="10" borderId="1" xfId="0" applyNumberFormat="1" applyFont="1" applyFill="1" applyBorder="1" applyAlignment="1">
      <alignment vertical="top"/>
    </xf>
    <xf numFmtId="0" fontId="32" fillId="7" borderId="10" xfId="16" applyNumberFormat="1" applyFont="1" applyFill="1" applyBorder="1" applyAlignment="1" applyProtection="1">
      <alignment horizontal="center"/>
      <protection locked="0"/>
    </xf>
    <xf numFmtId="0" fontId="32" fillId="7" borderId="14" xfId="16" applyNumberFormat="1" applyFont="1" applyFill="1" applyBorder="1" applyAlignment="1" applyProtection="1">
      <alignment horizontal="center"/>
      <protection locked="0"/>
    </xf>
    <xf numFmtId="0" fontId="32" fillId="7" borderId="13" xfId="16" applyNumberFormat="1" applyFont="1" applyFill="1" applyBorder="1" applyAlignment="1" applyProtection="1">
      <alignment horizontal="center"/>
      <protection locked="0"/>
    </xf>
    <xf numFmtId="44" fontId="54" fillId="11" borderId="21" xfId="0" applyNumberFormat="1" applyFont="1" applyFill="1" applyBorder="1" applyAlignment="1" applyProtection="1">
      <alignment vertical="center"/>
      <protection locked="0"/>
    </xf>
    <xf numFmtId="44" fontId="54" fillId="11" borderId="22" xfId="0" applyNumberFormat="1" applyFont="1" applyFill="1" applyBorder="1" applyAlignment="1" applyProtection="1">
      <alignment vertical="center"/>
      <protection locked="0"/>
    </xf>
    <xf numFmtId="0" fontId="15" fillId="0" borderId="1" xfId="4" applyFont="1" applyFill="1" applyBorder="1" applyAlignment="1">
      <alignment vertical="center"/>
    </xf>
    <xf numFmtId="164" fontId="15" fillId="11" borderId="1" xfId="4" applyNumberFormat="1" applyFont="1" applyFill="1" applyBorder="1" applyAlignment="1" applyProtection="1">
      <alignment vertical="center"/>
      <protection locked="0"/>
    </xf>
    <xf numFmtId="164" fontId="54" fillId="11" borderId="1" xfId="4" applyNumberFormat="1" applyFont="1" applyFill="1" applyBorder="1" applyAlignment="1" applyProtection="1">
      <alignment vertical="center"/>
      <protection locked="0"/>
    </xf>
    <xf numFmtId="10" fontId="52" fillId="11" borderId="1" xfId="1" applyNumberFormat="1" applyFont="1" applyFill="1" applyBorder="1" applyProtection="1">
      <protection locked="0"/>
    </xf>
    <xf numFmtId="168" fontId="27" fillId="11" borderId="1" xfId="15" applyNumberFormat="1" applyFont="1" applyFill="1" applyBorder="1" applyProtection="1">
      <protection locked="0"/>
    </xf>
    <xf numFmtId="4" fontId="34" fillId="7" borderId="1" xfId="16" applyNumberFormat="1" applyFont="1" applyFill="1" applyBorder="1" applyProtection="1">
      <protection locked="0"/>
    </xf>
    <xf numFmtId="0" fontId="61" fillId="10" borderId="1" xfId="0" applyFont="1" applyFill="1" applyBorder="1" applyAlignment="1">
      <alignment horizontal="left" vertical="center"/>
    </xf>
    <xf numFmtId="10" fontId="15" fillId="10" borderId="1" xfId="0" applyNumberFormat="1" applyFont="1" applyFill="1" applyBorder="1" applyAlignment="1">
      <alignment vertical="center"/>
    </xf>
    <xf numFmtId="4" fontId="54" fillId="11" borderId="1" xfId="4" applyNumberFormat="1" applyFont="1" applyFill="1" applyBorder="1" applyAlignment="1" applyProtection="1">
      <alignment horizontal="right"/>
      <protection locked="0"/>
    </xf>
    <xf numFmtId="4" fontId="24" fillId="0" borderId="1" xfId="12" applyNumberFormat="1" applyFont="1" applyBorder="1" applyAlignment="1" applyProtection="1">
      <alignment horizontal="right"/>
    </xf>
    <xf numFmtId="4" fontId="24" fillId="3" borderId="1" xfId="12" applyNumberFormat="1" applyFont="1" applyFill="1" applyBorder="1" applyAlignment="1" applyProtection="1">
      <alignment horizontal="right"/>
    </xf>
    <xf numFmtId="3" fontId="28" fillId="0" borderId="1" xfId="15" applyNumberFormat="1" applyFont="1" applyFill="1" applyBorder="1" applyProtection="1"/>
    <xf numFmtId="168" fontId="31" fillId="0" borderId="14" xfId="15" applyNumberFormat="1" applyFont="1" applyFill="1" applyBorder="1" applyProtection="1"/>
    <xf numFmtId="4" fontId="31" fillId="0" borderId="14" xfId="15" applyNumberFormat="1" applyFont="1" applyFill="1" applyBorder="1" applyProtection="1"/>
    <xf numFmtId="4" fontId="31" fillId="0" borderId="1" xfId="15" applyNumberFormat="1" applyFont="1" applyFill="1" applyBorder="1" applyProtection="1">
      <protection locked="0"/>
    </xf>
    <xf numFmtId="10" fontId="28" fillId="10" borderId="1" xfId="15" applyNumberFormat="1" applyFont="1" applyFill="1" applyBorder="1" applyProtection="1"/>
    <xf numFmtId="10" fontId="27" fillId="0" borderId="1" xfId="1" applyNumberFormat="1" applyFont="1" applyFill="1" applyBorder="1" applyProtection="1">
      <protection locked="0"/>
    </xf>
    <xf numFmtId="0" fontId="3" fillId="0" borderId="0" xfId="4" applyBorder="1"/>
    <xf numFmtId="10" fontId="52" fillId="11" borderId="1" xfId="1" applyNumberFormat="1" applyFont="1" applyFill="1" applyBorder="1"/>
    <xf numFmtId="4" fontId="27" fillId="0" borderId="1" xfId="15" applyNumberFormat="1" applyFont="1" applyFill="1" applyBorder="1" applyProtection="1">
      <protection locked="0"/>
    </xf>
    <xf numFmtId="4" fontId="27" fillId="11" borderId="1" xfId="15" applyNumberFormat="1" applyFont="1" applyFill="1" applyBorder="1" applyProtection="1">
      <protection locked="0"/>
    </xf>
    <xf numFmtId="0" fontId="28" fillId="0" borderId="11" xfId="15" applyNumberFormat="1" applyFont="1" applyFill="1" applyBorder="1" applyProtection="1"/>
    <xf numFmtId="0" fontId="28" fillId="0" borderId="7" xfId="15" applyNumberFormat="1" applyFont="1" applyFill="1" applyBorder="1" applyProtection="1"/>
    <xf numFmtId="0" fontId="28" fillId="0" borderId="8" xfId="15" applyNumberFormat="1" applyFont="1" applyFill="1" applyBorder="1" applyProtection="1"/>
    <xf numFmtId="3" fontId="28" fillId="0" borderId="0" xfId="15" applyNumberFormat="1" applyFont="1" applyBorder="1" applyProtection="1"/>
    <xf numFmtId="4" fontId="28" fillId="0" borderId="0" xfId="15" applyNumberFormat="1" applyFont="1" applyFill="1" applyBorder="1" applyProtection="1"/>
    <xf numFmtId="4" fontId="28" fillId="0" borderId="0" xfId="15" applyNumberFormat="1" applyFont="1" applyFill="1" applyBorder="1" applyProtection="1">
      <protection locked="0"/>
    </xf>
    <xf numFmtId="44" fontId="52" fillId="0" borderId="1" xfId="1" applyNumberFormat="1" applyFont="1" applyFill="1" applyBorder="1" applyProtection="1">
      <protection locked="0"/>
    </xf>
    <xf numFmtId="44" fontId="37" fillId="8" borderId="16" xfId="4" applyNumberFormat="1" applyFont="1" applyFill="1" applyBorder="1" applyAlignment="1">
      <alignment vertical="center"/>
    </xf>
    <xf numFmtId="0" fontId="24" fillId="0" borderId="0" xfId="4" applyFont="1"/>
    <xf numFmtId="164" fontId="15" fillId="0" borderId="1" xfId="4" applyNumberFormat="1" applyFont="1" applyFill="1" applyBorder="1" applyAlignment="1" applyProtection="1">
      <alignment vertical="center"/>
      <protection locked="0"/>
    </xf>
    <xf numFmtId="4" fontId="15" fillId="0" borderId="1" xfId="4" applyNumberFormat="1" applyFont="1" applyFill="1" applyBorder="1" applyAlignment="1" applyProtection="1">
      <alignment horizontal="right"/>
      <protection locked="0"/>
    </xf>
    <xf numFmtId="0" fontId="19" fillId="0" borderId="0" xfId="4" applyFont="1" applyAlignment="1">
      <alignment wrapText="1"/>
    </xf>
    <xf numFmtId="0" fontId="76" fillId="0" borderId="0" xfId="15" applyNumberFormat="1" applyFont="1" applyAlignment="1" applyProtection="1">
      <alignment horizontal="center" vertical="center" wrapText="1"/>
    </xf>
    <xf numFmtId="0" fontId="76" fillId="0" borderId="0" xfId="15" applyNumberFormat="1" applyFont="1" applyAlignment="1" applyProtection="1">
      <alignment horizontal="center" vertical="center"/>
    </xf>
    <xf numFmtId="0" fontId="9" fillId="0" borderId="0" xfId="15" applyNumberFormat="1" applyFont="1" applyAlignment="1" applyProtection="1">
      <alignment horizontal="center" vertical="center"/>
    </xf>
    <xf numFmtId="0" fontId="9" fillId="0" borderId="0" xfId="15" applyNumberFormat="1" applyFont="1" applyAlignment="1" applyProtection="1">
      <alignment horizontal="center"/>
    </xf>
    <xf numFmtId="0" fontId="33" fillId="0" borderId="10" xfId="16" applyNumberFormat="1" applyFont="1" applyBorder="1" applyAlignment="1" applyProtection="1">
      <alignment horizontal="left"/>
    </xf>
    <xf numFmtId="0" fontId="33" fillId="0" borderId="13" xfId="16" applyNumberFormat="1" applyFont="1" applyBorder="1" applyAlignment="1" applyProtection="1">
      <alignment horizontal="left"/>
    </xf>
    <xf numFmtId="0" fontId="33" fillId="0" borderId="14" xfId="16" applyNumberFormat="1" applyFont="1" applyBorder="1" applyAlignment="1" applyProtection="1">
      <alignment horizontal="left"/>
    </xf>
    <xf numFmtId="164" fontId="15" fillId="0" borderId="2" xfId="4" applyNumberFormat="1" applyFont="1" applyBorder="1" applyAlignment="1">
      <alignment horizontal="center"/>
    </xf>
    <xf numFmtId="164" fontId="15" fillId="0" borderId="3" xfId="4" applyNumberFormat="1" applyFont="1" applyBorder="1" applyAlignment="1">
      <alignment horizontal="center"/>
    </xf>
    <xf numFmtId="164" fontId="15" fillId="0" borderId="16" xfId="4" applyNumberFormat="1" applyFont="1" applyBorder="1" applyAlignment="1">
      <alignment horizontal="center"/>
    </xf>
    <xf numFmtId="0" fontId="78" fillId="0" borderId="0" xfId="16" applyNumberFormat="1" applyFont="1" applyAlignment="1" applyProtection="1">
      <alignment horizontal="center" vertical="center" wrapText="1"/>
    </xf>
    <xf numFmtId="0" fontId="31" fillId="0" borderId="0" xfId="16" applyNumberFormat="1" applyFont="1" applyAlignment="1">
      <alignment horizontal="center"/>
    </xf>
    <xf numFmtId="0" fontId="28" fillId="0" borderId="0" xfId="16" applyNumberFormat="1" applyFont="1" applyAlignment="1">
      <alignment horizontal="center"/>
    </xf>
    <xf numFmtId="0" fontId="28" fillId="0" borderId="0" xfId="13" applyFont="1" applyBorder="1" applyAlignment="1">
      <alignment horizontal="center"/>
    </xf>
    <xf numFmtId="0" fontId="79" fillId="0" borderId="0" xfId="16" applyNumberFormat="1" applyFont="1" applyAlignment="1" applyProtection="1">
      <alignment horizontal="center" vertical="center" wrapText="1"/>
    </xf>
    <xf numFmtId="0" fontId="32" fillId="7" borderId="10" xfId="16" applyNumberFormat="1" applyFont="1" applyFill="1" applyBorder="1" applyAlignment="1" applyProtection="1">
      <alignment horizontal="center"/>
      <protection locked="0"/>
    </xf>
    <xf numFmtId="0" fontId="32" fillId="7" borderId="14" xfId="16" applyNumberFormat="1" applyFont="1" applyFill="1" applyBorder="1" applyAlignment="1" applyProtection="1">
      <alignment horizontal="center"/>
      <protection locked="0"/>
    </xf>
    <xf numFmtId="0" fontId="32" fillId="7" borderId="13" xfId="16" applyNumberFormat="1" applyFont="1" applyFill="1" applyBorder="1" applyAlignment="1" applyProtection="1">
      <alignment horizontal="center"/>
      <protection locked="0"/>
    </xf>
    <xf numFmtId="0" fontId="6" fillId="0" borderId="10" xfId="4" applyFont="1" applyBorder="1" applyAlignment="1">
      <alignment horizontal="center"/>
    </xf>
    <xf numFmtId="0" fontId="6" fillId="0" borderId="13" xfId="4" applyFont="1" applyBorder="1" applyAlignment="1">
      <alignment horizontal="center"/>
    </xf>
    <xf numFmtId="0" fontId="6" fillId="0" borderId="14" xfId="4" applyFont="1" applyBorder="1" applyAlignment="1">
      <alignment horizontal="center"/>
    </xf>
    <xf numFmtId="0" fontId="15" fillId="0" borderId="0" xfId="4" applyFont="1" applyAlignment="1">
      <alignment horizontal="left" wrapText="1"/>
    </xf>
    <xf numFmtId="0" fontId="19" fillId="0" borderId="0" xfId="4" applyFont="1" applyFill="1" applyAlignment="1">
      <alignment horizontal="left" wrapText="1"/>
    </xf>
    <xf numFmtId="164" fontId="15" fillId="0" borderId="2" xfId="19" applyNumberFormat="1" applyFont="1" applyBorder="1" applyAlignment="1">
      <alignment horizontal="right"/>
    </xf>
    <xf numFmtId="164" fontId="15" fillId="0" borderId="3" xfId="19" applyNumberFormat="1" applyFont="1" applyBorder="1" applyAlignment="1">
      <alignment horizontal="right"/>
    </xf>
    <xf numFmtId="164" fontId="15" fillId="0" borderId="16" xfId="19" applyNumberFormat="1" applyFont="1" applyBorder="1" applyAlignment="1">
      <alignment horizontal="right"/>
    </xf>
    <xf numFmtId="0" fontId="32" fillId="11" borderId="10" xfId="16" applyNumberFormat="1" applyFont="1" applyFill="1" applyBorder="1" applyAlignment="1" applyProtection="1">
      <alignment horizontal="center"/>
      <protection locked="0"/>
    </xf>
    <xf numFmtId="0" fontId="32" fillId="11" borderId="13" xfId="16" applyNumberFormat="1" applyFont="1" applyFill="1" applyBorder="1" applyAlignment="1" applyProtection="1">
      <alignment horizontal="center"/>
      <protection locked="0"/>
    </xf>
    <xf numFmtId="0" fontId="32" fillId="11" borderId="14" xfId="16" applyNumberFormat="1" applyFont="1" applyFill="1" applyBorder="1" applyAlignment="1" applyProtection="1">
      <alignment horizontal="center"/>
      <protection locked="0"/>
    </xf>
    <xf numFmtId="0" fontId="31" fillId="0" borderId="0" xfId="16" applyNumberFormat="1" applyFont="1" applyAlignment="1">
      <alignment horizontal="center" wrapText="1"/>
    </xf>
  </cellXfs>
  <cellStyles count="20">
    <cellStyle name="Euro 2" xfId="9" xr:uid="{00000000-0005-0000-0000-000000000000}"/>
    <cellStyle name="Euro 3" xfId="10" xr:uid="{00000000-0005-0000-0000-000001000000}"/>
    <cellStyle name="Migliaia" xfId="2" builtinId="3"/>
    <cellStyle name="Migliaia 2" xfId="5" xr:uid="{00000000-0005-0000-0000-000003000000}"/>
    <cellStyle name="Migliaia 2 2" xfId="7" xr:uid="{00000000-0005-0000-0000-000004000000}"/>
    <cellStyle name="Normale" xfId="0" builtinId="0"/>
    <cellStyle name="Normale 2" xfId="4" xr:uid="{00000000-0005-0000-0000-000006000000}"/>
    <cellStyle name="Normale 2 2 2" xfId="13" xr:uid="{00000000-0005-0000-0000-000007000000}"/>
    <cellStyle name="Normale 3" xfId="3" xr:uid="{00000000-0005-0000-0000-000008000000}"/>
    <cellStyle name="Normale 3 2" xfId="17" xr:uid="{00000000-0005-0000-0000-000009000000}"/>
    <cellStyle name="Normale 4" xfId="12" xr:uid="{00000000-0005-0000-0000-00000A000000}"/>
    <cellStyle name="Normale 4 2" xfId="15" xr:uid="{00000000-0005-0000-0000-00000B000000}"/>
    <cellStyle name="Normale 4 3" xfId="16" xr:uid="{00000000-0005-0000-0000-00000C000000}"/>
    <cellStyle name="Percentuale" xfId="1" builtinId="5"/>
    <cellStyle name="Percentuale 2" xfId="6" xr:uid="{00000000-0005-0000-0000-00000E000000}"/>
    <cellStyle name="Percentuale 2 2" xfId="11" xr:uid="{00000000-0005-0000-0000-00000F000000}"/>
    <cellStyle name="Percentuale 2 2 2" xfId="18" xr:uid="{00000000-0005-0000-0000-000010000000}"/>
    <cellStyle name="Valuta" xfId="19" builtinId="4"/>
    <cellStyle name="Valuta 2" xfId="8" xr:uid="{00000000-0005-0000-0000-000012000000}"/>
    <cellStyle name="Valuta 2 2" xfId="14" xr:uid="{00000000-0005-0000-0000-000013000000}"/>
  </cellStyles>
  <dxfs count="0"/>
  <tableStyles count="0" defaultTableStyle="TableStyleMedium2" defaultPivotStyle="PivotStyleMedium9"/>
  <colors>
    <mruColors>
      <color rgb="FFCCFFFF"/>
      <color rgb="FF66FFFF"/>
      <color rgb="FF99FF66"/>
      <color rgb="FF3333FF"/>
      <color rgb="FF00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</xdr:colOff>
      <xdr:row>7</xdr:row>
      <xdr:rowOff>19050</xdr:rowOff>
    </xdr:from>
    <xdr:to>
      <xdr:col>2</xdr:col>
      <xdr:colOff>276224</xdr:colOff>
      <xdr:row>13</xdr:row>
      <xdr:rowOff>161925</xdr:rowOff>
    </xdr:to>
    <xdr:sp macro="" textlink="">
      <xdr:nvSpPr>
        <xdr:cNvPr id="2" name="Parentesi graffa chius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353299" y="1543050"/>
          <a:ext cx="219075" cy="12858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1359297</xdr:colOff>
      <xdr:row>6</xdr:row>
      <xdr:rowOff>99219</xdr:rowOff>
    </xdr:from>
    <xdr:to>
      <xdr:col>2</xdr:col>
      <xdr:colOff>1260078</xdr:colOff>
      <xdr:row>6</xdr:row>
      <xdr:rowOff>99219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>
          <a:off x="8374063" y="1418828"/>
          <a:ext cx="1279921" cy="0"/>
        </a:xfrm>
        <a:prstGeom prst="straightConnector1">
          <a:avLst/>
        </a:prstGeom>
        <a:ln>
          <a:headEnd type="oval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ranuzzini\Documents\Startup\2016_02_POR-FESR\Calcoli\EdificioB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Edificio_B"/>
      <sheetName val="PEF_I1"/>
      <sheetName val="PEF_I2"/>
      <sheetName val="PEF_I3"/>
      <sheetName val="PEF_Tot"/>
    </sheetNames>
    <sheetDataSet>
      <sheetData sheetId="0">
        <row r="19">
          <cell r="C19" t="str">
            <v>Sostituzione generatori di calore</v>
          </cell>
          <cell r="D19" t="str">
            <v>kWt</v>
          </cell>
          <cell r="E19">
            <v>200</v>
          </cell>
          <cell r="F19">
            <v>0.1</v>
          </cell>
        </row>
        <row r="20">
          <cell r="C20" t="str">
            <v>Cappotto termico per l'isolamento dell'edificio</v>
          </cell>
          <cell r="D20" t="str">
            <v>m²</v>
          </cell>
          <cell r="E20">
            <v>100</v>
          </cell>
          <cell r="F20">
            <v>0.1</v>
          </cell>
        </row>
        <row r="21">
          <cell r="C21" t="str">
            <v>Isolamento della copertura</v>
          </cell>
          <cell r="D21" t="str">
            <v>m²</v>
          </cell>
          <cell r="E21">
            <v>200</v>
          </cell>
          <cell r="F21">
            <v>0.1</v>
          </cell>
        </row>
        <row r="22">
          <cell r="C22" t="str">
            <v>Sostituzione degli infissi</v>
          </cell>
          <cell r="D22" t="str">
            <v>m²</v>
          </cell>
          <cell r="E22">
            <v>450</v>
          </cell>
          <cell r="F22">
            <v>0.1</v>
          </cell>
        </row>
        <row r="23">
          <cell r="C23" t="str">
            <v>Microcogenerazione</v>
          </cell>
          <cell r="D23" t="str">
            <v>kWe</v>
          </cell>
          <cell r="E23">
            <v>2500</v>
          </cell>
          <cell r="F23">
            <v>0.1</v>
          </cell>
        </row>
        <row r="24">
          <cell r="C24" t="str">
            <v>Termoregolazione 
e contabilizzazione del calore</v>
          </cell>
          <cell r="D24" t="str">
            <v>-</v>
          </cell>
          <cell r="E24" t="str">
            <v>-</v>
          </cell>
          <cell r="F24">
            <v>0.1</v>
          </cell>
        </row>
        <row r="25">
          <cell r="C25" t="str">
            <v>Installazione di Caldaie a Biomassa</v>
          </cell>
          <cell r="D25" t="str">
            <v>kWt</v>
          </cell>
          <cell r="E25">
            <v>350</v>
          </cell>
          <cell r="F25">
            <v>0.1</v>
          </cell>
        </row>
        <row r="26">
          <cell r="C26" t="str">
            <v>Impianti Solari Termici 
per acqua calda sanitaria</v>
          </cell>
          <cell r="D26" t="str">
            <v>m²</v>
          </cell>
          <cell r="E26">
            <v>700</v>
          </cell>
          <cell r="F26">
            <v>0.1</v>
          </cell>
        </row>
        <row r="27">
          <cell r="C27" t="str">
            <v>Impianti fotovoltaici</v>
          </cell>
          <cell r="D27" t="str">
            <v>kWe</v>
          </cell>
          <cell r="E27">
            <v>2000</v>
          </cell>
          <cell r="F27">
            <v>0.1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5">
    <tabColor rgb="FF92D050"/>
    <pageSetUpPr fitToPage="1"/>
  </sheetPr>
  <dimension ref="A1:V53"/>
  <sheetViews>
    <sheetView showGridLines="0" tabSelected="1" view="pageBreakPreview" topLeftCell="A10" zoomScale="90" zoomScaleNormal="70" zoomScaleSheetLayoutView="90" workbookViewId="0">
      <selection activeCell="Q46" sqref="Q46"/>
    </sheetView>
  </sheetViews>
  <sheetFormatPr defaultRowHeight="15" x14ac:dyDescent="0.25"/>
  <cols>
    <col min="1" max="1" width="12.85546875" style="13" customWidth="1"/>
    <col min="2" max="2" width="9.7109375" style="14" bestFit="1" customWidth="1"/>
    <col min="3" max="9" width="9.140625" style="14"/>
    <col min="10" max="10" width="42.85546875" style="14" customWidth="1"/>
    <col min="11" max="11" width="9.140625" style="14"/>
    <col min="12" max="12" width="1.85546875" style="14" customWidth="1"/>
    <col min="13" max="13" width="2.140625" style="14" customWidth="1"/>
    <col min="14" max="14" width="44.7109375" style="14" bestFit="1" customWidth="1"/>
    <col min="15" max="15" width="17.140625" style="15" customWidth="1"/>
    <col min="16" max="16" width="20.7109375" style="14" customWidth="1"/>
    <col min="17" max="17" width="28.42578125" style="14" customWidth="1"/>
    <col min="18" max="18" width="41.42578125" style="14" customWidth="1"/>
    <col min="19" max="19" width="28" style="14" customWidth="1"/>
    <col min="20" max="16384" width="9.140625" style="14"/>
  </cols>
  <sheetData>
    <row r="1" spans="1:19" ht="58.5" customHeight="1" x14ac:dyDescent="0.25">
      <c r="A1" s="37"/>
      <c r="B1" s="27"/>
      <c r="C1" s="27"/>
      <c r="D1" s="27"/>
      <c r="E1" s="27"/>
      <c r="F1" s="27"/>
      <c r="G1" s="27"/>
      <c r="H1" s="27"/>
      <c r="I1" s="27"/>
      <c r="J1" s="302" t="s">
        <v>184</v>
      </c>
      <c r="K1" s="303"/>
      <c r="L1" s="303"/>
      <c r="M1" s="303"/>
      <c r="N1" s="303"/>
      <c r="O1" s="303"/>
      <c r="P1" s="303"/>
    </row>
    <row r="2" spans="1:19" ht="15" customHeight="1" x14ac:dyDescent="0.25">
      <c r="A2" s="37"/>
      <c r="B2" s="27"/>
      <c r="C2" s="27"/>
      <c r="D2" s="27"/>
      <c r="E2" s="27"/>
      <c r="F2" s="27"/>
      <c r="G2" s="27"/>
      <c r="H2" s="27"/>
      <c r="I2" s="27"/>
      <c r="J2" s="304" t="s">
        <v>43</v>
      </c>
      <c r="K2" s="304"/>
      <c r="L2" s="304"/>
      <c r="M2" s="304"/>
      <c r="N2" s="304"/>
      <c r="O2" s="304"/>
      <c r="P2" s="304"/>
    </row>
    <row r="3" spans="1:19" ht="15" customHeight="1" x14ac:dyDescent="0.3">
      <c r="A3" s="37"/>
      <c r="B3" s="27"/>
      <c r="C3" s="27"/>
      <c r="D3" s="27"/>
      <c r="E3" s="27"/>
      <c r="F3" s="27"/>
      <c r="G3" s="27"/>
      <c r="H3" s="27"/>
      <c r="I3" s="27"/>
      <c r="J3" s="305" t="s">
        <v>104</v>
      </c>
      <c r="K3" s="305"/>
      <c r="L3" s="305"/>
      <c r="M3" s="305"/>
      <c r="N3" s="305"/>
      <c r="O3" s="305"/>
      <c r="P3" s="305"/>
    </row>
    <row r="4" spans="1:19" x14ac:dyDescent="0.25">
      <c r="A4" s="3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59"/>
      <c r="P4" s="27"/>
    </row>
    <row r="5" spans="1:19" ht="27.75" customHeight="1" x14ac:dyDescent="0.25">
      <c r="A5" s="165" t="s">
        <v>11</v>
      </c>
      <c r="B5" s="166" t="s">
        <v>10</v>
      </c>
      <c r="C5" s="166"/>
      <c r="D5" s="166"/>
      <c r="E5" s="166"/>
      <c r="F5" s="166"/>
      <c r="G5" s="166"/>
      <c r="H5" s="166"/>
      <c r="I5" s="166"/>
      <c r="J5" s="166"/>
      <c r="K5" s="167" t="s">
        <v>12</v>
      </c>
      <c r="L5" s="166"/>
      <c r="M5" s="166"/>
      <c r="N5" s="168"/>
      <c r="O5" s="169" t="s">
        <v>13</v>
      </c>
      <c r="P5" s="170" t="s">
        <v>14</v>
      </c>
      <c r="Q5" s="17" t="s">
        <v>15</v>
      </c>
      <c r="R5" s="16" t="s">
        <v>16</v>
      </c>
      <c r="S5" s="18" t="s">
        <v>17</v>
      </c>
    </row>
    <row r="6" spans="1:19" ht="6" customHeight="1" x14ac:dyDescent="0.25">
      <c r="A6" s="3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59"/>
      <c r="P6" s="27"/>
      <c r="Q6" s="60"/>
    </row>
    <row r="7" spans="1:19" x14ac:dyDescent="0.25">
      <c r="A7" s="37"/>
      <c r="B7" s="61" t="s">
        <v>39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62"/>
      <c r="P7" s="21"/>
      <c r="Q7" s="63"/>
      <c r="R7" s="63"/>
      <c r="S7" s="63"/>
    </row>
    <row r="8" spans="1:19" x14ac:dyDescent="0.25">
      <c r="A8" s="64" t="s">
        <v>40</v>
      </c>
      <c r="B8" s="29" t="s">
        <v>41</v>
      </c>
      <c r="C8" s="30"/>
      <c r="D8" s="30"/>
      <c r="E8" s="30"/>
      <c r="F8" s="30"/>
      <c r="G8" s="30"/>
      <c r="H8" s="30"/>
      <c r="I8" s="30"/>
      <c r="J8" s="31"/>
      <c r="K8" s="29"/>
      <c r="L8" s="30"/>
      <c r="M8" s="30"/>
      <c r="N8" s="31"/>
      <c r="O8" s="65" t="s">
        <v>42</v>
      </c>
      <c r="P8" s="280">
        <v>10</v>
      </c>
      <c r="Q8" s="66">
        <v>10</v>
      </c>
      <c r="R8" s="293"/>
      <c r="S8" s="293"/>
    </row>
    <row r="9" spans="1:19" ht="18.75" x14ac:dyDescent="0.35">
      <c r="A9" s="64" t="s">
        <v>105</v>
      </c>
      <c r="B9" s="171" t="s">
        <v>106</v>
      </c>
      <c r="C9" s="19"/>
      <c r="D9" s="19"/>
      <c r="E9" s="19"/>
      <c r="F9" s="19"/>
      <c r="G9" s="19"/>
      <c r="H9" s="19"/>
      <c r="I9" s="19"/>
      <c r="J9" s="33"/>
      <c r="K9" s="171" t="s">
        <v>177</v>
      </c>
      <c r="L9" s="19"/>
      <c r="M9" s="19"/>
      <c r="N9" s="33"/>
      <c r="O9" s="67" t="s">
        <v>54</v>
      </c>
      <c r="P9" s="280">
        <v>825240</v>
      </c>
      <c r="Q9" s="66">
        <f>P9</f>
        <v>825240</v>
      </c>
      <c r="R9" s="293"/>
      <c r="S9" s="293"/>
    </row>
    <row r="10" spans="1:19" ht="18.75" x14ac:dyDescent="0.35">
      <c r="A10" s="64" t="s">
        <v>105</v>
      </c>
      <c r="B10" s="171" t="s">
        <v>107</v>
      </c>
      <c r="C10" s="19"/>
      <c r="D10" s="19"/>
      <c r="E10" s="19"/>
      <c r="F10" s="19"/>
      <c r="G10" s="19"/>
      <c r="H10" s="19"/>
      <c r="I10" s="19"/>
      <c r="J10" s="33"/>
      <c r="K10" s="171" t="s">
        <v>187</v>
      </c>
      <c r="L10" s="19"/>
      <c r="M10" s="19"/>
      <c r="N10" s="33"/>
      <c r="O10" s="67" t="s">
        <v>54</v>
      </c>
      <c r="P10" s="280">
        <f>ROUND(P9*(1-0.125), 0)</f>
        <v>722085</v>
      </c>
      <c r="Q10" s="66">
        <f t="shared" ref="Q10:Q12" si="0">P10</f>
        <v>722085</v>
      </c>
      <c r="R10" s="293"/>
      <c r="S10" s="293"/>
    </row>
    <row r="11" spans="1:19" ht="18.75" x14ac:dyDescent="0.35">
      <c r="A11" s="64" t="s">
        <v>105</v>
      </c>
      <c r="B11" s="171" t="s">
        <v>108</v>
      </c>
      <c r="C11" s="19"/>
      <c r="D11" s="19"/>
      <c r="E11" s="19"/>
      <c r="F11" s="19"/>
      <c r="G11" s="19"/>
      <c r="H11" s="19"/>
      <c r="I11" s="19"/>
      <c r="J11" s="33"/>
      <c r="K11" s="171" t="s">
        <v>188</v>
      </c>
      <c r="L11" s="19"/>
      <c r="M11" s="19"/>
      <c r="N11" s="33"/>
      <c r="O11" s="67" t="s">
        <v>54</v>
      </c>
      <c r="P11" s="280">
        <f>ROUND(P9*(1-0.25), 0)</f>
        <v>618930</v>
      </c>
      <c r="Q11" s="66">
        <f t="shared" si="0"/>
        <v>618930</v>
      </c>
      <c r="R11" s="293"/>
      <c r="S11" s="293"/>
    </row>
    <row r="12" spans="1:19" ht="18.75" x14ac:dyDescent="0.35">
      <c r="A12" s="64" t="s">
        <v>109</v>
      </c>
      <c r="B12" s="171" t="s">
        <v>110</v>
      </c>
      <c r="C12" s="19"/>
      <c r="D12" s="19"/>
      <c r="E12" s="19"/>
      <c r="F12" s="19"/>
      <c r="G12" s="19"/>
      <c r="H12" s="19"/>
      <c r="I12" s="19"/>
      <c r="J12" s="33"/>
      <c r="K12" s="171" t="s">
        <v>180</v>
      </c>
      <c r="L12" s="19"/>
      <c r="M12" s="19"/>
      <c r="N12" s="33"/>
      <c r="O12" s="67" t="s">
        <v>54</v>
      </c>
      <c r="P12" s="280">
        <v>400921</v>
      </c>
      <c r="Q12" s="66">
        <f t="shared" si="0"/>
        <v>400921</v>
      </c>
      <c r="R12" s="293"/>
      <c r="S12" s="293"/>
    </row>
    <row r="13" spans="1:19" ht="18" x14ac:dyDescent="0.35">
      <c r="A13" s="172" t="s">
        <v>111</v>
      </c>
      <c r="B13" s="173" t="s">
        <v>175</v>
      </c>
      <c r="C13" s="19"/>
      <c r="D13" s="19"/>
      <c r="E13" s="19"/>
      <c r="F13" s="19"/>
      <c r="G13" s="19"/>
      <c r="H13" s="19"/>
      <c r="I13" s="19"/>
      <c r="J13" s="33"/>
      <c r="K13" s="171" t="s">
        <v>178</v>
      </c>
      <c r="L13" s="19"/>
      <c r="M13" s="19"/>
      <c r="N13" s="33"/>
      <c r="O13" s="67" t="s">
        <v>44</v>
      </c>
      <c r="P13" s="280">
        <v>2258</v>
      </c>
      <c r="Q13" s="66">
        <v>2258</v>
      </c>
      <c r="R13" s="293"/>
      <c r="S13" s="293"/>
    </row>
    <row r="14" spans="1:19" ht="18.75" x14ac:dyDescent="0.35">
      <c r="A14" s="64" t="s">
        <v>112</v>
      </c>
      <c r="B14" s="174" t="s">
        <v>45</v>
      </c>
      <c r="C14" s="35"/>
      <c r="D14" s="35"/>
      <c r="E14" s="35"/>
      <c r="F14" s="35"/>
      <c r="G14" s="35"/>
      <c r="H14" s="35"/>
      <c r="I14" s="35"/>
      <c r="J14" s="68"/>
      <c r="K14" s="174" t="s">
        <v>179</v>
      </c>
      <c r="L14" s="35"/>
      <c r="M14" s="35"/>
      <c r="N14" s="68"/>
      <c r="O14" s="69" t="s">
        <v>54</v>
      </c>
      <c r="P14" s="280">
        <f>56984+46965</f>
        <v>103949</v>
      </c>
      <c r="Q14" s="66">
        <v>103949</v>
      </c>
      <c r="R14" s="293"/>
      <c r="S14" s="293"/>
    </row>
    <row r="15" spans="1:19" s="27" customFormat="1" x14ac:dyDescent="0.25">
      <c r="A15" s="37"/>
      <c r="O15" s="59"/>
      <c r="Q15" s="19"/>
      <c r="R15" s="19"/>
      <c r="S15" s="19"/>
    </row>
    <row r="16" spans="1:19" x14ac:dyDescent="0.25">
      <c r="A16" s="37"/>
      <c r="B16" s="61" t="s">
        <v>18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62"/>
      <c r="P16" s="21"/>
      <c r="Q16" s="22"/>
      <c r="R16" s="22"/>
      <c r="S16" s="22"/>
    </row>
    <row r="17" spans="1:22" ht="18.75" customHeight="1" x14ac:dyDescent="0.35">
      <c r="A17" s="175" t="s">
        <v>113</v>
      </c>
      <c r="B17" s="176" t="s">
        <v>47</v>
      </c>
      <c r="C17" s="24"/>
      <c r="D17" s="24"/>
      <c r="E17" s="24"/>
      <c r="F17" s="24"/>
      <c r="G17" s="24"/>
      <c r="H17" s="24"/>
      <c r="I17" s="24"/>
      <c r="J17" s="25"/>
      <c r="K17" s="176" t="s">
        <v>48</v>
      </c>
      <c r="L17" s="24"/>
      <c r="M17" s="24"/>
      <c r="N17" s="25"/>
      <c r="O17" s="26" t="s">
        <v>55</v>
      </c>
      <c r="P17" s="281">
        <v>0.291908</v>
      </c>
      <c r="Q17" s="273"/>
      <c r="R17" s="273"/>
      <c r="S17" s="273"/>
    </row>
    <row r="18" spans="1:22" ht="18.75" customHeight="1" x14ac:dyDescent="0.35">
      <c r="A18" s="175" t="s">
        <v>114</v>
      </c>
      <c r="B18" s="176" t="s">
        <v>46</v>
      </c>
      <c r="C18" s="24"/>
      <c r="D18" s="24"/>
      <c r="E18" s="24"/>
      <c r="F18" s="24"/>
      <c r="G18" s="24"/>
      <c r="H18" s="24"/>
      <c r="I18" s="24"/>
      <c r="J18" s="25"/>
      <c r="K18" s="176" t="s">
        <v>48</v>
      </c>
      <c r="L18" s="24"/>
      <c r="M18" s="24"/>
      <c r="N18" s="25"/>
      <c r="O18" s="26" t="s">
        <v>55</v>
      </c>
      <c r="P18" s="281">
        <v>0.35924400000000001</v>
      </c>
      <c r="Q18" s="273"/>
      <c r="R18" s="273"/>
      <c r="S18" s="273"/>
    </row>
    <row r="19" spans="1:22" x14ac:dyDescent="0.25">
      <c r="A19" s="3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59"/>
      <c r="P19" s="27"/>
      <c r="Q19" s="28"/>
      <c r="R19" s="20"/>
      <c r="S19" s="20"/>
    </row>
    <row r="20" spans="1:22" x14ac:dyDescent="0.25">
      <c r="A20" s="37"/>
      <c r="B20" s="61" t="s">
        <v>52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62"/>
      <c r="P20" s="21"/>
      <c r="Q20" s="22"/>
      <c r="R20" s="22"/>
      <c r="S20" s="22"/>
    </row>
    <row r="21" spans="1:22" ht="18" x14ac:dyDescent="0.35">
      <c r="A21" s="172" t="s">
        <v>115</v>
      </c>
      <c r="B21" s="29" t="s">
        <v>116</v>
      </c>
      <c r="C21" s="30"/>
      <c r="D21" s="30"/>
      <c r="E21" s="30"/>
      <c r="F21" s="30"/>
      <c r="G21" s="30"/>
      <c r="H21" s="30"/>
      <c r="I21" s="30"/>
      <c r="J21" s="31"/>
      <c r="K21" s="177" t="s">
        <v>117</v>
      </c>
      <c r="L21" s="30"/>
      <c r="M21" s="30"/>
      <c r="N21" s="30"/>
      <c r="O21" s="65" t="s">
        <v>19</v>
      </c>
      <c r="P21" s="178">
        <f>ROUND(P9*$P$17, 2)</f>
        <v>240894.16</v>
      </c>
      <c r="Q21" s="47" t="str">
        <f>IF(Q17&lt;&gt;"",ROUND(Q9*$Q$17,2),"")</f>
        <v/>
      </c>
      <c r="R21" s="294"/>
      <c r="S21" s="294"/>
    </row>
    <row r="22" spans="1:22" ht="18" x14ac:dyDescent="0.35">
      <c r="A22" s="172" t="s">
        <v>20</v>
      </c>
      <c r="B22" s="179" t="s">
        <v>118</v>
      </c>
      <c r="C22" s="19"/>
      <c r="D22" s="19"/>
      <c r="E22" s="19"/>
      <c r="F22" s="19"/>
      <c r="G22" s="19"/>
      <c r="H22" s="19"/>
      <c r="I22" s="19"/>
      <c r="J22" s="33"/>
      <c r="K22" s="32" t="s">
        <v>117</v>
      </c>
      <c r="L22" s="19"/>
      <c r="M22" s="19"/>
      <c r="N22" s="19"/>
      <c r="O22" s="67" t="s">
        <v>19</v>
      </c>
      <c r="P22" s="178">
        <f>ROUND(P10*$P$17, 2)</f>
        <v>210782.39</v>
      </c>
      <c r="Q22" s="47" t="str">
        <f>IF(Q17&lt;&gt;"",ROUND(Q10*$Q$17,2),"")</f>
        <v/>
      </c>
      <c r="R22" s="294"/>
      <c r="S22" s="294"/>
    </row>
    <row r="23" spans="1:22" ht="18" x14ac:dyDescent="0.35">
      <c r="A23" s="172" t="s">
        <v>20</v>
      </c>
      <c r="B23" s="179" t="s">
        <v>119</v>
      </c>
      <c r="C23" s="19"/>
      <c r="D23" s="19"/>
      <c r="E23" s="19"/>
      <c r="F23" s="19"/>
      <c r="G23" s="19"/>
      <c r="H23" s="19"/>
      <c r="I23" s="19"/>
      <c r="J23" s="33"/>
      <c r="K23" s="32" t="s">
        <v>117</v>
      </c>
      <c r="L23" s="19"/>
      <c r="M23" s="19"/>
      <c r="N23" s="19"/>
      <c r="O23" s="67" t="s">
        <v>19</v>
      </c>
      <c r="P23" s="178">
        <f>ROUND(P11*$P$17, 2)</f>
        <v>180670.62</v>
      </c>
      <c r="Q23" s="47" t="str">
        <f>IF(Q17&lt;&gt;"",ROUND(Q11*$Q$17,2),"")</f>
        <v/>
      </c>
      <c r="R23" s="294"/>
      <c r="S23" s="294"/>
    </row>
    <row r="24" spans="1:22" ht="18" x14ac:dyDescent="0.35">
      <c r="A24" s="172" t="s">
        <v>20</v>
      </c>
      <c r="B24" s="179" t="s">
        <v>120</v>
      </c>
      <c r="C24" s="19"/>
      <c r="D24" s="19"/>
      <c r="E24" s="19"/>
      <c r="F24" s="19"/>
      <c r="G24" s="19"/>
      <c r="H24" s="19"/>
      <c r="I24" s="19"/>
      <c r="J24" s="33"/>
      <c r="K24" s="32" t="s">
        <v>117</v>
      </c>
      <c r="L24" s="19"/>
      <c r="M24" s="19"/>
      <c r="N24" s="19"/>
      <c r="O24" s="67" t="s">
        <v>19</v>
      </c>
      <c r="P24" s="178">
        <f>ROUND(P12*$P$17, 2)</f>
        <v>117032.05</v>
      </c>
      <c r="Q24" s="47" t="str">
        <f>IF(Q17&lt;&gt;"",ROUND(Q12*$Q$17,2),"")</f>
        <v/>
      </c>
      <c r="R24" s="294"/>
      <c r="S24" s="294"/>
    </row>
    <row r="25" spans="1:22" ht="18" x14ac:dyDescent="0.35">
      <c r="A25" s="172" t="s">
        <v>121</v>
      </c>
      <c r="B25" s="179" t="s">
        <v>49</v>
      </c>
      <c r="C25" s="19"/>
      <c r="D25" s="19"/>
      <c r="E25" s="19"/>
      <c r="F25" s="19"/>
      <c r="G25" s="19"/>
      <c r="H25" s="19"/>
      <c r="I25" s="19"/>
      <c r="J25" s="33"/>
      <c r="K25" s="32" t="s">
        <v>122</v>
      </c>
      <c r="L25" s="19"/>
      <c r="M25" s="19"/>
      <c r="N25" s="19"/>
      <c r="O25" s="67" t="s">
        <v>19</v>
      </c>
      <c r="P25" s="180">
        <f>ROUND(P14*P18, 2)</f>
        <v>37343.050000000003</v>
      </c>
      <c r="Q25" s="47" t="str">
        <f>IF(Q17&lt;&gt;"",ROUND(Q14*$Q$18,2),"")</f>
        <v/>
      </c>
      <c r="R25" s="294"/>
      <c r="S25" s="294"/>
    </row>
    <row r="26" spans="1:22" ht="18" x14ac:dyDescent="0.35">
      <c r="A26" s="172" t="s">
        <v>123</v>
      </c>
      <c r="B26" s="179" t="s">
        <v>124</v>
      </c>
      <c r="C26" s="19"/>
      <c r="D26" s="19"/>
      <c r="E26" s="19"/>
      <c r="F26" s="19"/>
      <c r="G26" s="19"/>
      <c r="H26" s="19"/>
      <c r="I26" s="19"/>
      <c r="J26" s="33"/>
      <c r="K26" s="32" t="s">
        <v>181</v>
      </c>
      <c r="L26" s="19"/>
      <c r="M26" s="19"/>
      <c r="N26" s="19"/>
      <c r="O26" s="67" t="s">
        <v>19</v>
      </c>
      <c r="P26" s="178">
        <v>200000</v>
      </c>
      <c r="Q26" s="289"/>
      <c r="R26" s="273"/>
      <c r="S26" s="273"/>
      <c r="T26" s="20"/>
      <c r="U26" s="20"/>
      <c r="V26" s="20"/>
    </row>
    <row r="27" spans="1:22" ht="18" x14ac:dyDescent="0.35">
      <c r="A27" s="172" t="s">
        <v>125</v>
      </c>
      <c r="B27" s="179" t="s">
        <v>50</v>
      </c>
      <c r="C27" s="19"/>
      <c r="D27" s="19"/>
      <c r="E27" s="19"/>
      <c r="F27" s="19"/>
      <c r="G27" s="19"/>
      <c r="H27" s="19"/>
      <c r="I27" s="19"/>
      <c r="J27" s="33"/>
      <c r="K27" s="32" t="s">
        <v>51</v>
      </c>
      <c r="L27" s="19"/>
      <c r="M27" s="19"/>
      <c r="N27" s="19"/>
      <c r="O27" s="67" t="s">
        <v>19</v>
      </c>
      <c r="P27" s="282">
        <v>60000</v>
      </c>
      <c r="Q27" s="283">
        <v>60000</v>
      </c>
      <c r="R27" s="295"/>
      <c r="S27" s="295"/>
      <c r="T27" s="20"/>
      <c r="U27" s="20"/>
      <c r="V27" s="20"/>
    </row>
    <row r="28" spans="1:22" ht="18" customHeight="1" x14ac:dyDescent="0.25">
      <c r="A28" s="172" t="s">
        <v>21</v>
      </c>
      <c r="B28" s="174" t="s">
        <v>53</v>
      </c>
      <c r="C28" s="35"/>
      <c r="D28" s="35"/>
      <c r="E28" s="35"/>
      <c r="F28" s="35"/>
      <c r="G28" s="35"/>
      <c r="H28" s="35"/>
      <c r="I28" s="35"/>
      <c r="J28" s="35"/>
      <c r="K28" s="181" t="s">
        <v>51</v>
      </c>
      <c r="L28" s="35"/>
      <c r="M28" s="35"/>
      <c r="N28" s="70"/>
      <c r="O28" s="69" t="s">
        <v>19</v>
      </c>
      <c r="P28" s="180">
        <v>5000</v>
      </c>
      <c r="Q28" s="283">
        <v>5000</v>
      </c>
      <c r="R28" s="295"/>
      <c r="S28" s="295"/>
      <c r="T28" s="20"/>
      <c r="U28" s="20"/>
      <c r="V28" s="20"/>
    </row>
    <row r="29" spans="1:22" x14ac:dyDescent="0.25">
      <c r="A29" s="37"/>
      <c r="B29" s="3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39"/>
      <c r="O29" s="40"/>
      <c r="P29" s="41"/>
      <c r="Q29" s="42"/>
      <c r="R29" s="43"/>
      <c r="S29" s="36"/>
      <c r="T29" s="20"/>
      <c r="U29" s="20"/>
      <c r="V29" s="20"/>
    </row>
    <row r="30" spans="1:22" s="254" customFormat="1" ht="15.75" x14ac:dyDescent="0.25">
      <c r="A30" s="247"/>
      <c r="B30" s="248" t="s">
        <v>126</v>
      </c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50"/>
      <c r="P30" s="251"/>
      <c r="Q30" s="252"/>
      <c r="R30" s="253"/>
      <c r="S30" s="253"/>
    </row>
    <row r="31" spans="1:22" ht="18" x14ac:dyDescent="0.35">
      <c r="A31" s="172" t="s">
        <v>22</v>
      </c>
      <c r="B31" s="29" t="s">
        <v>23</v>
      </c>
      <c r="C31" s="30"/>
      <c r="D31" s="30"/>
      <c r="E31" s="30"/>
      <c r="F31" s="30"/>
      <c r="G31" s="30"/>
      <c r="H31" s="30"/>
      <c r="I31" s="30"/>
      <c r="J31" s="31"/>
      <c r="K31" s="290" t="s">
        <v>191</v>
      </c>
      <c r="L31" s="291"/>
      <c r="M31" s="291"/>
      <c r="N31" s="292"/>
      <c r="O31" s="65" t="s">
        <v>0</v>
      </c>
      <c r="P31" s="178">
        <f>P21+P22+P23+P24*(P8-3)+P25*(P8-3)</f>
        <v>1712972.87</v>
      </c>
      <c r="Q31" s="288" t="str">
        <f>IF(Q17&lt;&gt;"", Q21+Q22+Q23+Q24*(Q8-3)+Q25*(Q8-3), "")</f>
        <v/>
      </c>
      <c r="R31" s="23"/>
      <c r="S31" s="23"/>
    </row>
    <row r="32" spans="1:22" ht="18" x14ac:dyDescent="0.35">
      <c r="A32" s="172" t="s">
        <v>24</v>
      </c>
      <c r="B32" s="179" t="s">
        <v>25</v>
      </c>
      <c r="C32" s="19"/>
      <c r="D32" s="19"/>
      <c r="E32" s="19"/>
      <c r="F32" s="19"/>
      <c r="G32" s="19"/>
      <c r="H32" s="19"/>
      <c r="I32" s="19"/>
      <c r="J32" s="33"/>
      <c r="K32" s="179" t="s">
        <v>127</v>
      </c>
      <c r="L32" s="19"/>
      <c r="M32" s="19"/>
      <c r="N32" s="33"/>
      <c r="O32" s="67" t="s">
        <v>0</v>
      </c>
      <c r="P32" s="178">
        <f>P26*P8</f>
        <v>2000000</v>
      </c>
      <c r="Q32" s="288" t="str">
        <f>IF(Q17&lt;&gt;"", Q26*Q8, "")</f>
        <v/>
      </c>
      <c r="R32" s="23"/>
      <c r="S32" s="23"/>
    </row>
    <row r="33" spans="1:19" ht="18" x14ac:dyDescent="0.35">
      <c r="A33" s="172" t="s">
        <v>26</v>
      </c>
      <c r="B33" s="179" t="s">
        <v>27</v>
      </c>
      <c r="C33" s="19"/>
      <c r="D33" s="19"/>
      <c r="E33" s="19"/>
      <c r="F33" s="19"/>
      <c r="G33" s="19"/>
      <c r="H33" s="19"/>
      <c r="I33" s="19"/>
      <c r="J33" s="33"/>
      <c r="K33" s="179" t="s">
        <v>152</v>
      </c>
      <c r="L33" s="19"/>
      <c r="M33" s="19"/>
      <c r="N33" s="33"/>
      <c r="O33" s="67" t="s">
        <v>0</v>
      </c>
      <c r="P33" s="178">
        <f>'All OFF 2-4'!C33+'All OFF 2-4'!C56+'All OFF 2-4'!B8+'All OFF 2-4'!B9</f>
        <v>9717778.960650444</v>
      </c>
      <c r="Q33" s="288" t="str">
        <f>IF(Q17&lt;&gt;"", 'All OFF 3-4'!D63+'All OFF 3-4'!D86+'All OFF 3-4'!C38+'All OFF 3-4'!C39, "")</f>
        <v/>
      </c>
      <c r="R33" s="23"/>
      <c r="S33" s="23"/>
    </row>
    <row r="34" spans="1:19" ht="18" x14ac:dyDescent="0.35">
      <c r="A34" s="172" t="s">
        <v>28</v>
      </c>
      <c r="B34" s="183" t="s">
        <v>56</v>
      </c>
      <c r="C34" s="35"/>
      <c r="D34" s="35"/>
      <c r="E34" s="35"/>
      <c r="F34" s="35"/>
      <c r="G34" s="35"/>
      <c r="H34" s="35"/>
      <c r="I34" s="35"/>
      <c r="J34" s="68"/>
      <c r="K34" s="183" t="s">
        <v>128</v>
      </c>
      <c r="L34" s="35"/>
      <c r="M34" s="35"/>
      <c r="N34" s="68"/>
      <c r="O34" s="69" t="s">
        <v>0</v>
      </c>
      <c r="P34" s="47">
        <f>P27*P8</f>
        <v>600000</v>
      </c>
      <c r="Q34" s="288" t="str">
        <f>IF(Q17&lt;&gt;"", Q27*Q8, "")</f>
        <v/>
      </c>
      <c r="R34" s="23"/>
      <c r="S34" s="23"/>
    </row>
    <row r="35" spans="1:19" x14ac:dyDescent="0.25">
      <c r="A35" s="184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82"/>
      <c r="P35" s="49"/>
      <c r="Q35" s="45"/>
      <c r="R35" s="23"/>
      <c r="S35" s="23"/>
    </row>
    <row r="36" spans="1:19" s="52" customFormat="1" x14ac:dyDescent="0.25">
      <c r="A36" s="50"/>
      <c r="B36" s="306" t="s">
        <v>29</v>
      </c>
      <c r="C36" s="307"/>
      <c r="D36" s="307"/>
      <c r="E36" s="307"/>
      <c r="F36" s="307"/>
      <c r="G36" s="307"/>
      <c r="H36" s="307"/>
      <c r="I36" s="307"/>
      <c r="J36" s="308"/>
      <c r="K36" s="306" t="s">
        <v>30</v>
      </c>
      <c r="L36" s="307"/>
      <c r="M36" s="307"/>
      <c r="N36" s="308"/>
      <c r="O36" s="51" t="s">
        <v>0</v>
      </c>
      <c r="P36" s="199">
        <v>4176105.6913031996</v>
      </c>
      <c r="Q36" s="274"/>
      <c r="R36" s="274"/>
      <c r="S36" s="274"/>
    </row>
    <row r="37" spans="1:19" s="52" customFormat="1" x14ac:dyDescent="0.25">
      <c r="A37" s="185"/>
      <c r="B37" s="53" t="s">
        <v>31</v>
      </c>
      <c r="C37" s="54"/>
      <c r="D37" s="54"/>
      <c r="E37" s="54"/>
      <c r="F37" s="54"/>
      <c r="G37" s="54"/>
      <c r="H37" s="54"/>
      <c r="I37" s="54"/>
      <c r="J37" s="54"/>
      <c r="K37" s="53" t="s">
        <v>32</v>
      </c>
      <c r="L37" s="54"/>
      <c r="M37" s="54"/>
      <c r="N37" s="55"/>
      <c r="O37" s="186" t="s">
        <v>0</v>
      </c>
      <c r="P37" s="56"/>
      <c r="Q37" s="274"/>
      <c r="R37" s="274"/>
      <c r="S37" s="274"/>
    </row>
    <row r="38" spans="1:19" x14ac:dyDescent="0.25">
      <c r="A38" s="184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82"/>
      <c r="P38" s="49"/>
      <c r="Q38" s="45"/>
      <c r="R38" s="23"/>
      <c r="S38" s="23"/>
    </row>
    <row r="39" spans="1:19" x14ac:dyDescent="0.25">
      <c r="A39" s="37"/>
      <c r="B39" s="19"/>
      <c r="C39" s="27"/>
      <c r="D39" s="187"/>
      <c r="E39" s="187"/>
      <c r="F39" s="27"/>
      <c r="G39" s="27"/>
      <c r="H39" s="27"/>
      <c r="I39" s="27"/>
      <c r="J39" s="27"/>
      <c r="K39" s="27"/>
      <c r="L39" s="27"/>
      <c r="M39" s="27"/>
      <c r="N39" s="27"/>
      <c r="O39" s="59"/>
      <c r="P39" s="188"/>
      <c r="Q39" s="45"/>
      <c r="R39" s="20"/>
      <c r="S39" s="20"/>
    </row>
    <row r="40" spans="1:19" x14ac:dyDescent="0.25">
      <c r="A40" s="37"/>
      <c r="B40" s="61" t="s">
        <v>129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62"/>
      <c r="P40" s="189"/>
      <c r="Q40" s="46"/>
      <c r="R40" s="20"/>
      <c r="S40" s="20"/>
    </row>
    <row r="41" spans="1:19" x14ac:dyDescent="0.25">
      <c r="A41" s="172" t="s">
        <v>132</v>
      </c>
      <c r="B41" s="29" t="s">
        <v>33</v>
      </c>
      <c r="C41" s="30"/>
      <c r="D41" s="30"/>
      <c r="E41" s="30"/>
      <c r="F41" s="30"/>
      <c r="G41" s="30"/>
      <c r="H41" s="30"/>
      <c r="I41" s="30"/>
      <c r="J41" s="30"/>
      <c r="K41" s="29" t="s">
        <v>34</v>
      </c>
      <c r="L41" s="30"/>
      <c r="M41" s="30"/>
      <c r="N41" s="31"/>
      <c r="O41" s="190" t="s">
        <v>0</v>
      </c>
      <c r="P41" s="47">
        <f>SUM(P31:P34)</f>
        <v>14030751.830650445</v>
      </c>
      <c r="Q41" s="288" t="str">
        <f>IF(Q17&lt;&gt;"",SUM(Q31:Q34),"")</f>
        <v/>
      </c>
      <c r="R41" s="20"/>
      <c r="S41" s="20"/>
    </row>
    <row r="42" spans="1:19" ht="18" x14ac:dyDescent="0.35">
      <c r="A42" s="172"/>
      <c r="B42" s="183" t="s">
        <v>101</v>
      </c>
      <c r="C42" s="35"/>
      <c r="D42" s="35"/>
      <c r="E42" s="35"/>
      <c r="F42" s="35"/>
      <c r="G42" s="35"/>
      <c r="H42" s="35"/>
      <c r="I42" s="35"/>
      <c r="J42" s="35"/>
      <c r="K42" s="183" t="s">
        <v>130</v>
      </c>
      <c r="L42" s="35"/>
      <c r="M42" s="35"/>
      <c r="N42" s="68"/>
      <c r="O42" s="191" t="s">
        <v>0</v>
      </c>
      <c r="P42" s="34">
        <v>410360.3</v>
      </c>
      <c r="Q42" s="34">
        <f>P42</f>
        <v>410360.3</v>
      </c>
      <c r="R42" s="20"/>
      <c r="S42" s="20"/>
    </row>
    <row r="43" spans="1:19" x14ac:dyDescent="0.25">
      <c r="A43" s="3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59"/>
      <c r="P43" s="192"/>
      <c r="Q43" s="20"/>
      <c r="R43" s="20"/>
      <c r="S43" s="20"/>
    </row>
    <row r="44" spans="1:19" ht="18" x14ac:dyDescent="0.35">
      <c r="A44" s="193" t="s">
        <v>35</v>
      </c>
      <c r="B44" s="176" t="s">
        <v>185</v>
      </c>
      <c r="C44" s="24"/>
      <c r="D44" s="24"/>
      <c r="E44" s="24"/>
      <c r="F44" s="24"/>
      <c r="G44" s="24"/>
      <c r="H44" s="24"/>
      <c r="I44" s="24"/>
      <c r="J44" s="24"/>
      <c r="K44" s="72" t="s">
        <v>131</v>
      </c>
      <c r="L44" s="73"/>
      <c r="M44" s="73"/>
      <c r="N44" s="25"/>
      <c r="O44" s="26"/>
      <c r="P44" s="284" t="str">
        <f>IF(Q17&lt;&gt;"",(P41-Q41)/P41,"")</f>
        <v/>
      </c>
      <c r="Q44" s="20"/>
      <c r="R44" s="20"/>
      <c r="S44" s="20"/>
    </row>
    <row r="45" spans="1:19" s="57" customFormat="1" ht="15.75" x14ac:dyDescent="0.25">
      <c r="A45" s="194"/>
      <c r="B45" s="195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96"/>
      <c r="P45" s="197"/>
      <c r="Q45" s="58"/>
      <c r="R45" s="23"/>
      <c r="S45" s="23"/>
    </row>
    <row r="49" spans="14:17" x14ac:dyDescent="0.25">
      <c r="N49" s="44" t="s">
        <v>36</v>
      </c>
      <c r="O49" s="48"/>
      <c r="P49" s="48"/>
      <c r="Q49" s="48"/>
    </row>
    <row r="50" spans="14:17" x14ac:dyDescent="0.25">
      <c r="O50" s="14"/>
    </row>
    <row r="51" spans="14:17" x14ac:dyDescent="0.25">
      <c r="N51" s="44" t="s">
        <v>37</v>
      </c>
      <c r="O51" s="48"/>
      <c r="P51" s="48"/>
      <c r="Q51" s="48"/>
    </row>
    <row r="52" spans="14:17" x14ac:dyDescent="0.25">
      <c r="N52" s="44"/>
      <c r="O52" s="14"/>
    </row>
    <row r="53" spans="14:17" x14ac:dyDescent="0.25">
      <c r="N53" s="44" t="s">
        <v>38</v>
      </c>
      <c r="O53" s="48"/>
      <c r="P53" s="48"/>
      <c r="Q53" s="48"/>
    </row>
  </sheetData>
  <sheetProtection selectLockedCells="1"/>
  <mergeCells count="5">
    <mergeCell ref="J1:P1"/>
    <mergeCell ref="J2:P2"/>
    <mergeCell ref="J3:P3"/>
    <mergeCell ref="B36:J36"/>
    <mergeCell ref="K36:N36"/>
  </mergeCells>
  <dataValidations disablePrompts="1" count="1">
    <dataValidation type="custom" allowBlank="1" showInputMessage="1" showErrorMessage="1" sqref="Q65550:Q65552 JM65550:JM65552 TI65550:TI65552 ADE65550:ADE65552 ANA65550:ANA65552 AWW65550:AWW65552 BGS65550:BGS65552 BQO65550:BQO65552 CAK65550:CAK65552 CKG65550:CKG65552 CUC65550:CUC65552 DDY65550:DDY65552 DNU65550:DNU65552 DXQ65550:DXQ65552 EHM65550:EHM65552 ERI65550:ERI65552 FBE65550:FBE65552 FLA65550:FLA65552 FUW65550:FUW65552 GES65550:GES65552 GOO65550:GOO65552 GYK65550:GYK65552 HIG65550:HIG65552 HSC65550:HSC65552 IBY65550:IBY65552 ILU65550:ILU65552 IVQ65550:IVQ65552 JFM65550:JFM65552 JPI65550:JPI65552 JZE65550:JZE65552 KJA65550:KJA65552 KSW65550:KSW65552 LCS65550:LCS65552 LMO65550:LMO65552 LWK65550:LWK65552 MGG65550:MGG65552 MQC65550:MQC65552 MZY65550:MZY65552 NJU65550:NJU65552 NTQ65550:NTQ65552 ODM65550:ODM65552 ONI65550:ONI65552 OXE65550:OXE65552 PHA65550:PHA65552 PQW65550:PQW65552 QAS65550:QAS65552 QKO65550:QKO65552 QUK65550:QUK65552 REG65550:REG65552 ROC65550:ROC65552 RXY65550:RXY65552 SHU65550:SHU65552 SRQ65550:SRQ65552 TBM65550:TBM65552 TLI65550:TLI65552 TVE65550:TVE65552 UFA65550:UFA65552 UOW65550:UOW65552 UYS65550:UYS65552 VIO65550:VIO65552 VSK65550:VSK65552 WCG65550:WCG65552 WMC65550:WMC65552 WVY65550:WVY65552 Q131086:Q131088 JM131086:JM131088 TI131086:TI131088 ADE131086:ADE131088 ANA131086:ANA131088 AWW131086:AWW131088 BGS131086:BGS131088 BQO131086:BQO131088 CAK131086:CAK131088 CKG131086:CKG131088 CUC131086:CUC131088 DDY131086:DDY131088 DNU131086:DNU131088 DXQ131086:DXQ131088 EHM131086:EHM131088 ERI131086:ERI131088 FBE131086:FBE131088 FLA131086:FLA131088 FUW131086:FUW131088 GES131086:GES131088 GOO131086:GOO131088 GYK131086:GYK131088 HIG131086:HIG131088 HSC131086:HSC131088 IBY131086:IBY131088 ILU131086:ILU131088 IVQ131086:IVQ131088 JFM131086:JFM131088 JPI131086:JPI131088 JZE131086:JZE131088 KJA131086:KJA131088 KSW131086:KSW131088 LCS131086:LCS131088 LMO131086:LMO131088 LWK131086:LWK131088 MGG131086:MGG131088 MQC131086:MQC131088 MZY131086:MZY131088 NJU131086:NJU131088 NTQ131086:NTQ131088 ODM131086:ODM131088 ONI131086:ONI131088 OXE131086:OXE131088 PHA131086:PHA131088 PQW131086:PQW131088 QAS131086:QAS131088 QKO131086:QKO131088 QUK131086:QUK131088 REG131086:REG131088 ROC131086:ROC131088 RXY131086:RXY131088 SHU131086:SHU131088 SRQ131086:SRQ131088 TBM131086:TBM131088 TLI131086:TLI131088 TVE131086:TVE131088 UFA131086:UFA131088 UOW131086:UOW131088 UYS131086:UYS131088 VIO131086:VIO131088 VSK131086:VSK131088 WCG131086:WCG131088 WMC131086:WMC131088 WVY131086:WVY131088 Q196622:Q196624 JM196622:JM196624 TI196622:TI196624 ADE196622:ADE196624 ANA196622:ANA196624 AWW196622:AWW196624 BGS196622:BGS196624 BQO196622:BQO196624 CAK196622:CAK196624 CKG196622:CKG196624 CUC196622:CUC196624 DDY196622:DDY196624 DNU196622:DNU196624 DXQ196622:DXQ196624 EHM196622:EHM196624 ERI196622:ERI196624 FBE196622:FBE196624 FLA196622:FLA196624 FUW196622:FUW196624 GES196622:GES196624 GOO196622:GOO196624 GYK196622:GYK196624 HIG196622:HIG196624 HSC196622:HSC196624 IBY196622:IBY196624 ILU196622:ILU196624 IVQ196622:IVQ196624 JFM196622:JFM196624 JPI196622:JPI196624 JZE196622:JZE196624 KJA196622:KJA196624 KSW196622:KSW196624 LCS196622:LCS196624 LMO196622:LMO196624 LWK196622:LWK196624 MGG196622:MGG196624 MQC196622:MQC196624 MZY196622:MZY196624 NJU196622:NJU196624 NTQ196622:NTQ196624 ODM196622:ODM196624 ONI196622:ONI196624 OXE196622:OXE196624 PHA196622:PHA196624 PQW196622:PQW196624 QAS196622:QAS196624 QKO196622:QKO196624 QUK196622:QUK196624 REG196622:REG196624 ROC196622:ROC196624 RXY196622:RXY196624 SHU196622:SHU196624 SRQ196622:SRQ196624 TBM196622:TBM196624 TLI196622:TLI196624 TVE196622:TVE196624 UFA196622:UFA196624 UOW196622:UOW196624 UYS196622:UYS196624 VIO196622:VIO196624 VSK196622:VSK196624 WCG196622:WCG196624 WMC196622:WMC196624 WVY196622:WVY196624 Q262158:Q262160 JM262158:JM262160 TI262158:TI262160 ADE262158:ADE262160 ANA262158:ANA262160 AWW262158:AWW262160 BGS262158:BGS262160 BQO262158:BQO262160 CAK262158:CAK262160 CKG262158:CKG262160 CUC262158:CUC262160 DDY262158:DDY262160 DNU262158:DNU262160 DXQ262158:DXQ262160 EHM262158:EHM262160 ERI262158:ERI262160 FBE262158:FBE262160 FLA262158:FLA262160 FUW262158:FUW262160 GES262158:GES262160 GOO262158:GOO262160 GYK262158:GYK262160 HIG262158:HIG262160 HSC262158:HSC262160 IBY262158:IBY262160 ILU262158:ILU262160 IVQ262158:IVQ262160 JFM262158:JFM262160 JPI262158:JPI262160 JZE262158:JZE262160 KJA262158:KJA262160 KSW262158:KSW262160 LCS262158:LCS262160 LMO262158:LMO262160 LWK262158:LWK262160 MGG262158:MGG262160 MQC262158:MQC262160 MZY262158:MZY262160 NJU262158:NJU262160 NTQ262158:NTQ262160 ODM262158:ODM262160 ONI262158:ONI262160 OXE262158:OXE262160 PHA262158:PHA262160 PQW262158:PQW262160 QAS262158:QAS262160 QKO262158:QKO262160 QUK262158:QUK262160 REG262158:REG262160 ROC262158:ROC262160 RXY262158:RXY262160 SHU262158:SHU262160 SRQ262158:SRQ262160 TBM262158:TBM262160 TLI262158:TLI262160 TVE262158:TVE262160 UFA262158:UFA262160 UOW262158:UOW262160 UYS262158:UYS262160 VIO262158:VIO262160 VSK262158:VSK262160 WCG262158:WCG262160 WMC262158:WMC262160 WVY262158:WVY262160 Q327694:Q327696 JM327694:JM327696 TI327694:TI327696 ADE327694:ADE327696 ANA327694:ANA327696 AWW327694:AWW327696 BGS327694:BGS327696 BQO327694:BQO327696 CAK327694:CAK327696 CKG327694:CKG327696 CUC327694:CUC327696 DDY327694:DDY327696 DNU327694:DNU327696 DXQ327694:DXQ327696 EHM327694:EHM327696 ERI327694:ERI327696 FBE327694:FBE327696 FLA327694:FLA327696 FUW327694:FUW327696 GES327694:GES327696 GOO327694:GOO327696 GYK327694:GYK327696 HIG327694:HIG327696 HSC327694:HSC327696 IBY327694:IBY327696 ILU327694:ILU327696 IVQ327694:IVQ327696 JFM327694:JFM327696 JPI327694:JPI327696 JZE327694:JZE327696 KJA327694:KJA327696 KSW327694:KSW327696 LCS327694:LCS327696 LMO327694:LMO327696 LWK327694:LWK327696 MGG327694:MGG327696 MQC327694:MQC327696 MZY327694:MZY327696 NJU327694:NJU327696 NTQ327694:NTQ327696 ODM327694:ODM327696 ONI327694:ONI327696 OXE327694:OXE327696 PHA327694:PHA327696 PQW327694:PQW327696 QAS327694:QAS327696 QKO327694:QKO327696 QUK327694:QUK327696 REG327694:REG327696 ROC327694:ROC327696 RXY327694:RXY327696 SHU327694:SHU327696 SRQ327694:SRQ327696 TBM327694:TBM327696 TLI327694:TLI327696 TVE327694:TVE327696 UFA327694:UFA327696 UOW327694:UOW327696 UYS327694:UYS327696 VIO327694:VIO327696 VSK327694:VSK327696 WCG327694:WCG327696 WMC327694:WMC327696 WVY327694:WVY327696 Q393230:Q393232 JM393230:JM393232 TI393230:TI393232 ADE393230:ADE393232 ANA393230:ANA393232 AWW393230:AWW393232 BGS393230:BGS393232 BQO393230:BQO393232 CAK393230:CAK393232 CKG393230:CKG393232 CUC393230:CUC393232 DDY393230:DDY393232 DNU393230:DNU393232 DXQ393230:DXQ393232 EHM393230:EHM393232 ERI393230:ERI393232 FBE393230:FBE393232 FLA393230:FLA393232 FUW393230:FUW393232 GES393230:GES393232 GOO393230:GOO393232 GYK393230:GYK393232 HIG393230:HIG393232 HSC393230:HSC393232 IBY393230:IBY393232 ILU393230:ILU393232 IVQ393230:IVQ393232 JFM393230:JFM393232 JPI393230:JPI393232 JZE393230:JZE393232 KJA393230:KJA393232 KSW393230:KSW393232 LCS393230:LCS393232 LMO393230:LMO393232 LWK393230:LWK393232 MGG393230:MGG393232 MQC393230:MQC393232 MZY393230:MZY393232 NJU393230:NJU393232 NTQ393230:NTQ393232 ODM393230:ODM393232 ONI393230:ONI393232 OXE393230:OXE393232 PHA393230:PHA393232 PQW393230:PQW393232 QAS393230:QAS393232 QKO393230:QKO393232 QUK393230:QUK393232 REG393230:REG393232 ROC393230:ROC393232 RXY393230:RXY393232 SHU393230:SHU393232 SRQ393230:SRQ393232 TBM393230:TBM393232 TLI393230:TLI393232 TVE393230:TVE393232 UFA393230:UFA393232 UOW393230:UOW393232 UYS393230:UYS393232 VIO393230:VIO393232 VSK393230:VSK393232 WCG393230:WCG393232 WMC393230:WMC393232 WVY393230:WVY393232 Q458766:Q458768 JM458766:JM458768 TI458766:TI458768 ADE458766:ADE458768 ANA458766:ANA458768 AWW458766:AWW458768 BGS458766:BGS458768 BQO458766:BQO458768 CAK458766:CAK458768 CKG458766:CKG458768 CUC458766:CUC458768 DDY458766:DDY458768 DNU458766:DNU458768 DXQ458766:DXQ458768 EHM458766:EHM458768 ERI458766:ERI458768 FBE458766:FBE458768 FLA458766:FLA458768 FUW458766:FUW458768 GES458766:GES458768 GOO458766:GOO458768 GYK458766:GYK458768 HIG458766:HIG458768 HSC458766:HSC458768 IBY458766:IBY458768 ILU458766:ILU458768 IVQ458766:IVQ458768 JFM458766:JFM458768 JPI458766:JPI458768 JZE458766:JZE458768 KJA458766:KJA458768 KSW458766:KSW458768 LCS458766:LCS458768 LMO458766:LMO458768 LWK458766:LWK458768 MGG458766:MGG458768 MQC458766:MQC458768 MZY458766:MZY458768 NJU458766:NJU458768 NTQ458766:NTQ458768 ODM458766:ODM458768 ONI458766:ONI458768 OXE458766:OXE458768 PHA458766:PHA458768 PQW458766:PQW458768 QAS458766:QAS458768 QKO458766:QKO458768 QUK458766:QUK458768 REG458766:REG458768 ROC458766:ROC458768 RXY458766:RXY458768 SHU458766:SHU458768 SRQ458766:SRQ458768 TBM458766:TBM458768 TLI458766:TLI458768 TVE458766:TVE458768 UFA458766:UFA458768 UOW458766:UOW458768 UYS458766:UYS458768 VIO458766:VIO458768 VSK458766:VSK458768 WCG458766:WCG458768 WMC458766:WMC458768 WVY458766:WVY458768 Q524302:Q524304 JM524302:JM524304 TI524302:TI524304 ADE524302:ADE524304 ANA524302:ANA524304 AWW524302:AWW524304 BGS524302:BGS524304 BQO524302:BQO524304 CAK524302:CAK524304 CKG524302:CKG524304 CUC524302:CUC524304 DDY524302:DDY524304 DNU524302:DNU524304 DXQ524302:DXQ524304 EHM524302:EHM524304 ERI524302:ERI524304 FBE524302:FBE524304 FLA524302:FLA524304 FUW524302:FUW524304 GES524302:GES524304 GOO524302:GOO524304 GYK524302:GYK524304 HIG524302:HIG524304 HSC524302:HSC524304 IBY524302:IBY524304 ILU524302:ILU524304 IVQ524302:IVQ524304 JFM524302:JFM524304 JPI524302:JPI524304 JZE524302:JZE524304 KJA524302:KJA524304 KSW524302:KSW524304 LCS524302:LCS524304 LMO524302:LMO524304 LWK524302:LWK524304 MGG524302:MGG524304 MQC524302:MQC524304 MZY524302:MZY524304 NJU524302:NJU524304 NTQ524302:NTQ524304 ODM524302:ODM524304 ONI524302:ONI524304 OXE524302:OXE524304 PHA524302:PHA524304 PQW524302:PQW524304 QAS524302:QAS524304 QKO524302:QKO524304 QUK524302:QUK524304 REG524302:REG524304 ROC524302:ROC524304 RXY524302:RXY524304 SHU524302:SHU524304 SRQ524302:SRQ524304 TBM524302:TBM524304 TLI524302:TLI524304 TVE524302:TVE524304 UFA524302:UFA524304 UOW524302:UOW524304 UYS524302:UYS524304 VIO524302:VIO524304 VSK524302:VSK524304 WCG524302:WCG524304 WMC524302:WMC524304 WVY524302:WVY524304 Q589838:Q589840 JM589838:JM589840 TI589838:TI589840 ADE589838:ADE589840 ANA589838:ANA589840 AWW589838:AWW589840 BGS589838:BGS589840 BQO589838:BQO589840 CAK589838:CAK589840 CKG589838:CKG589840 CUC589838:CUC589840 DDY589838:DDY589840 DNU589838:DNU589840 DXQ589838:DXQ589840 EHM589838:EHM589840 ERI589838:ERI589840 FBE589838:FBE589840 FLA589838:FLA589840 FUW589838:FUW589840 GES589838:GES589840 GOO589838:GOO589840 GYK589838:GYK589840 HIG589838:HIG589840 HSC589838:HSC589840 IBY589838:IBY589840 ILU589838:ILU589840 IVQ589838:IVQ589840 JFM589838:JFM589840 JPI589838:JPI589840 JZE589838:JZE589840 KJA589838:KJA589840 KSW589838:KSW589840 LCS589838:LCS589840 LMO589838:LMO589840 LWK589838:LWK589840 MGG589838:MGG589840 MQC589838:MQC589840 MZY589838:MZY589840 NJU589838:NJU589840 NTQ589838:NTQ589840 ODM589838:ODM589840 ONI589838:ONI589840 OXE589838:OXE589840 PHA589838:PHA589840 PQW589838:PQW589840 QAS589838:QAS589840 QKO589838:QKO589840 QUK589838:QUK589840 REG589838:REG589840 ROC589838:ROC589840 RXY589838:RXY589840 SHU589838:SHU589840 SRQ589838:SRQ589840 TBM589838:TBM589840 TLI589838:TLI589840 TVE589838:TVE589840 UFA589838:UFA589840 UOW589838:UOW589840 UYS589838:UYS589840 VIO589838:VIO589840 VSK589838:VSK589840 WCG589838:WCG589840 WMC589838:WMC589840 WVY589838:WVY589840 Q655374:Q655376 JM655374:JM655376 TI655374:TI655376 ADE655374:ADE655376 ANA655374:ANA655376 AWW655374:AWW655376 BGS655374:BGS655376 BQO655374:BQO655376 CAK655374:CAK655376 CKG655374:CKG655376 CUC655374:CUC655376 DDY655374:DDY655376 DNU655374:DNU655376 DXQ655374:DXQ655376 EHM655374:EHM655376 ERI655374:ERI655376 FBE655374:FBE655376 FLA655374:FLA655376 FUW655374:FUW655376 GES655374:GES655376 GOO655374:GOO655376 GYK655374:GYK655376 HIG655374:HIG655376 HSC655374:HSC655376 IBY655374:IBY655376 ILU655374:ILU655376 IVQ655374:IVQ655376 JFM655374:JFM655376 JPI655374:JPI655376 JZE655374:JZE655376 KJA655374:KJA655376 KSW655374:KSW655376 LCS655374:LCS655376 LMO655374:LMO655376 LWK655374:LWK655376 MGG655374:MGG655376 MQC655374:MQC655376 MZY655374:MZY655376 NJU655374:NJU655376 NTQ655374:NTQ655376 ODM655374:ODM655376 ONI655374:ONI655376 OXE655374:OXE655376 PHA655374:PHA655376 PQW655374:PQW655376 QAS655374:QAS655376 QKO655374:QKO655376 QUK655374:QUK655376 REG655374:REG655376 ROC655374:ROC655376 RXY655374:RXY655376 SHU655374:SHU655376 SRQ655374:SRQ655376 TBM655374:TBM655376 TLI655374:TLI655376 TVE655374:TVE655376 UFA655374:UFA655376 UOW655374:UOW655376 UYS655374:UYS655376 VIO655374:VIO655376 VSK655374:VSK655376 WCG655374:WCG655376 WMC655374:WMC655376 WVY655374:WVY655376 Q720910:Q720912 JM720910:JM720912 TI720910:TI720912 ADE720910:ADE720912 ANA720910:ANA720912 AWW720910:AWW720912 BGS720910:BGS720912 BQO720910:BQO720912 CAK720910:CAK720912 CKG720910:CKG720912 CUC720910:CUC720912 DDY720910:DDY720912 DNU720910:DNU720912 DXQ720910:DXQ720912 EHM720910:EHM720912 ERI720910:ERI720912 FBE720910:FBE720912 FLA720910:FLA720912 FUW720910:FUW720912 GES720910:GES720912 GOO720910:GOO720912 GYK720910:GYK720912 HIG720910:HIG720912 HSC720910:HSC720912 IBY720910:IBY720912 ILU720910:ILU720912 IVQ720910:IVQ720912 JFM720910:JFM720912 JPI720910:JPI720912 JZE720910:JZE720912 KJA720910:KJA720912 KSW720910:KSW720912 LCS720910:LCS720912 LMO720910:LMO720912 LWK720910:LWK720912 MGG720910:MGG720912 MQC720910:MQC720912 MZY720910:MZY720912 NJU720910:NJU720912 NTQ720910:NTQ720912 ODM720910:ODM720912 ONI720910:ONI720912 OXE720910:OXE720912 PHA720910:PHA720912 PQW720910:PQW720912 QAS720910:QAS720912 QKO720910:QKO720912 QUK720910:QUK720912 REG720910:REG720912 ROC720910:ROC720912 RXY720910:RXY720912 SHU720910:SHU720912 SRQ720910:SRQ720912 TBM720910:TBM720912 TLI720910:TLI720912 TVE720910:TVE720912 UFA720910:UFA720912 UOW720910:UOW720912 UYS720910:UYS720912 VIO720910:VIO720912 VSK720910:VSK720912 WCG720910:WCG720912 WMC720910:WMC720912 WVY720910:WVY720912 Q786446:Q786448 JM786446:JM786448 TI786446:TI786448 ADE786446:ADE786448 ANA786446:ANA786448 AWW786446:AWW786448 BGS786446:BGS786448 BQO786446:BQO786448 CAK786446:CAK786448 CKG786446:CKG786448 CUC786446:CUC786448 DDY786446:DDY786448 DNU786446:DNU786448 DXQ786446:DXQ786448 EHM786446:EHM786448 ERI786446:ERI786448 FBE786446:FBE786448 FLA786446:FLA786448 FUW786446:FUW786448 GES786446:GES786448 GOO786446:GOO786448 GYK786446:GYK786448 HIG786446:HIG786448 HSC786446:HSC786448 IBY786446:IBY786448 ILU786446:ILU786448 IVQ786446:IVQ786448 JFM786446:JFM786448 JPI786446:JPI786448 JZE786446:JZE786448 KJA786446:KJA786448 KSW786446:KSW786448 LCS786446:LCS786448 LMO786446:LMO786448 LWK786446:LWK786448 MGG786446:MGG786448 MQC786446:MQC786448 MZY786446:MZY786448 NJU786446:NJU786448 NTQ786446:NTQ786448 ODM786446:ODM786448 ONI786446:ONI786448 OXE786446:OXE786448 PHA786446:PHA786448 PQW786446:PQW786448 QAS786446:QAS786448 QKO786446:QKO786448 QUK786446:QUK786448 REG786446:REG786448 ROC786446:ROC786448 RXY786446:RXY786448 SHU786446:SHU786448 SRQ786446:SRQ786448 TBM786446:TBM786448 TLI786446:TLI786448 TVE786446:TVE786448 UFA786446:UFA786448 UOW786446:UOW786448 UYS786446:UYS786448 VIO786446:VIO786448 VSK786446:VSK786448 WCG786446:WCG786448 WMC786446:WMC786448 WVY786446:WVY786448 Q851982:Q851984 JM851982:JM851984 TI851982:TI851984 ADE851982:ADE851984 ANA851982:ANA851984 AWW851982:AWW851984 BGS851982:BGS851984 BQO851982:BQO851984 CAK851982:CAK851984 CKG851982:CKG851984 CUC851982:CUC851984 DDY851982:DDY851984 DNU851982:DNU851984 DXQ851982:DXQ851984 EHM851982:EHM851984 ERI851982:ERI851984 FBE851982:FBE851984 FLA851982:FLA851984 FUW851982:FUW851984 GES851982:GES851984 GOO851982:GOO851984 GYK851982:GYK851984 HIG851982:HIG851984 HSC851982:HSC851984 IBY851982:IBY851984 ILU851982:ILU851984 IVQ851982:IVQ851984 JFM851982:JFM851984 JPI851982:JPI851984 JZE851982:JZE851984 KJA851982:KJA851984 KSW851982:KSW851984 LCS851982:LCS851984 LMO851982:LMO851984 LWK851982:LWK851984 MGG851982:MGG851984 MQC851982:MQC851984 MZY851982:MZY851984 NJU851982:NJU851984 NTQ851982:NTQ851984 ODM851982:ODM851984 ONI851982:ONI851984 OXE851982:OXE851984 PHA851982:PHA851984 PQW851982:PQW851984 QAS851982:QAS851984 QKO851982:QKO851984 QUK851982:QUK851984 REG851982:REG851984 ROC851982:ROC851984 RXY851982:RXY851984 SHU851982:SHU851984 SRQ851982:SRQ851984 TBM851982:TBM851984 TLI851982:TLI851984 TVE851982:TVE851984 UFA851982:UFA851984 UOW851982:UOW851984 UYS851982:UYS851984 VIO851982:VIO851984 VSK851982:VSK851984 WCG851982:WCG851984 WMC851982:WMC851984 WVY851982:WVY851984 Q917518:Q917520 JM917518:JM917520 TI917518:TI917520 ADE917518:ADE917520 ANA917518:ANA917520 AWW917518:AWW917520 BGS917518:BGS917520 BQO917518:BQO917520 CAK917518:CAK917520 CKG917518:CKG917520 CUC917518:CUC917520 DDY917518:DDY917520 DNU917518:DNU917520 DXQ917518:DXQ917520 EHM917518:EHM917520 ERI917518:ERI917520 FBE917518:FBE917520 FLA917518:FLA917520 FUW917518:FUW917520 GES917518:GES917520 GOO917518:GOO917520 GYK917518:GYK917520 HIG917518:HIG917520 HSC917518:HSC917520 IBY917518:IBY917520 ILU917518:ILU917520 IVQ917518:IVQ917520 JFM917518:JFM917520 JPI917518:JPI917520 JZE917518:JZE917520 KJA917518:KJA917520 KSW917518:KSW917520 LCS917518:LCS917520 LMO917518:LMO917520 LWK917518:LWK917520 MGG917518:MGG917520 MQC917518:MQC917520 MZY917518:MZY917520 NJU917518:NJU917520 NTQ917518:NTQ917520 ODM917518:ODM917520 ONI917518:ONI917520 OXE917518:OXE917520 PHA917518:PHA917520 PQW917518:PQW917520 QAS917518:QAS917520 QKO917518:QKO917520 QUK917518:QUK917520 REG917518:REG917520 ROC917518:ROC917520 RXY917518:RXY917520 SHU917518:SHU917520 SRQ917518:SRQ917520 TBM917518:TBM917520 TLI917518:TLI917520 TVE917518:TVE917520 UFA917518:UFA917520 UOW917518:UOW917520 UYS917518:UYS917520 VIO917518:VIO917520 VSK917518:VSK917520 WCG917518:WCG917520 WMC917518:WMC917520 WVY917518:WVY917520 Q983054:Q983056 JM983054:JM983056 TI983054:TI983056 ADE983054:ADE983056 ANA983054:ANA983056 AWW983054:AWW983056 BGS983054:BGS983056 BQO983054:BQO983056 CAK983054:CAK983056 CKG983054:CKG983056 CUC983054:CUC983056 DDY983054:DDY983056 DNU983054:DNU983056 DXQ983054:DXQ983056 EHM983054:EHM983056 ERI983054:ERI983056 FBE983054:FBE983056 FLA983054:FLA983056 FUW983054:FUW983056 GES983054:GES983056 GOO983054:GOO983056 GYK983054:GYK983056 HIG983054:HIG983056 HSC983054:HSC983056 IBY983054:IBY983056 ILU983054:ILU983056 IVQ983054:IVQ983056 JFM983054:JFM983056 JPI983054:JPI983056 JZE983054:JZE983056 KJA983054:KJA983056 KSW983054:KSW983056 LCS983054:LCS983056 LMO983054:LMO983056 LWK983054:LWK983056 MGG983054:MGG983056 MQC983054:MQC983056 MZY983054:MZY983056 NJU983054:NJU983056 NTQ983054:NTQ983056 ODM983054:ODM983056 ONI983054:ONI983056 OXE983054:OXE983056 PHA983054:PHA983056 PQW983054:PQW983056 QAS983054:QAS983056 QKO983054:QKO983056 QUK983054:QUK983056 REG983054:REG983056 ROC983054:ROC983056 RXY983054:RXY983056 SHU983054:SHU983056 SRQ983054:SRQ983056 TBM983054:TBM983056 TLI983054:TLI983056 TVE983054:TVE983056 UFA983054:UFA983056 UOW983054:UOW983056 UYS983054:UYS983056 VIO983054:VIO983056 VSK983054:VSK983056 WCG983054:WCG983056 WMC983054:WMC983056 WVY983054:WVY983056 WVY17:WVY18 WMC17:WMC18 WCG17:WCG18 VSK17:VSK18 VIO17:VIO18 UYS17:UYS18 UOW17:UOW18 UFA17:UFA18 TVE17:TVE18 TLI17:TLI18 TBM17:TBM18 SRQ17:SRQ18 SHU17:SHU18 RXY17:RXY18 ROC17:ROC18 REG17:REG18 QUK17:QUK18 QKO17:QKO18 QAS17:QAS18 PQW17:PQW18 PHA17:PHA18 OXE17:OXE18 ONI17:ONI18 ODM17:ODM18 NTQ17:NTQ18 NJU17:NJU18 MZY17:MZY18 MQC17:MQC18 MGG17:MGG18 LWK17:LWK18 LMO17:LMO18 LCS17:LCS18 KSW17:KSW18 KJA17:KJA18 JZE17:JZE18 JPI17:JPI18 JFM17:JFM18 IVQ17:IVQ18 ILU17:ILU18 IBY17:IBY18 HSC17:HSC18 HIG17:HIG18 GYK17:GYK18 GOO17:GOO18 GES17:GES18 FUW17:FUW18 FLA17:FLA18 FBE17:FBE18 ERI17:ERI18 EHM17:EHM18 DXQ17:DXQ18 DNU17:DNU18 DDY17:DDY18 CUC17:CUC18 CKG17:CKG18 CAK17:CAK18 BQO17:BQO18 BGS17:BGS18 AWW17:AWW18 ANA17:ANA18 ADE17:ADE18 TI17:TI18 JM17:JM18 Q17:S18" xr:uid="{00000000-0002-0000-0500-000000000000}">
      <formula1>Q17&lt;=P17</formula1>
    </dataValidation>
  </dataValidations>
  <pageMargins left="0.25" right="0.25" top="0.75" bottom="0.75" header="0.3" footer="0.3"/>
  <pageSetup paperSize="8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6">
    <tabColor rgb="FF92D050"/>
  </sheetPr>
  <dimension ref="A1:IS63"/>
  <sheetViews>
    <sheetView view="pageBreakPreview" zoomScale="80" zoomScaleNormal="96" zoomScaleSheetLayoutView="80" workbookViewId="0">
      <selection activeCell="B10" sqref="B10"/>
    </sheetView>
  </sheetViews>
  <sheetFormatPr defaultRowHeight="12.75" x14ac:dyDescent="0.2"/>
  <cols>
    <col min="1" max="1" width="92" style="82" customWidth="1"/>
    <col min="2" max="2" width="20.7109375" style="82" customWidth="1"/>
    <col min="3" max="3" width="18.42578125" style="82" customWidth="1"/>
    <col min="4" max="4" width="20.42578125" style="82" customWidth="1"/>
    <col min="5" max="5" width="18.7109375" style="82" customWidth="1"/>
    <col min="6" max="6" width="19.42578125" style="82" customWidth="1"/>
    <col min="7" max="7" width="20.42578125" style="82" customWidth="1"/>
    <col min="8" max="8" width="20.7109375" style="82" customWidth="1"/>
    <col min="9" max="9" width="15.5703125" style="82" bestFit="1" customWidth="1"/>
    <col min="10" max="10" width="11.7109375" style="82" bestFit="1" customWidth="1"/>
    <col min="11" max="11" width="12.7109375" style="82" bestFit="1" customWidth="1"/>
    <col min="12" max="256" width="9.140625" style="82"/>
    <col min="257" max="257" width="80.7109375" style="82" customWidth="1"/>
    <col min="258" max="263" width="19.7109375" style="82" customWidth="1"/>
    <col min="264" max="264" width="20.7109375" style="82" customWidth="1"/>
    <col min="265" max="265" width="15.5703125" style="82" bestFit="1" customWidth="1"/>
    <col min="266" max="266" width="11.7109375" style="82" bestFit="1" customWidth="1"/>
    <col min="267" max="267" width="12.7109375" style="82" bestFit="1" customWidth="1"/>
    <col min="268" max="512" width="9.140625" style="82"/>
    <col min="513" max="513" width="80.7109375" style="82" customWidth="1"/>
    <col min="514" max="519" width="19.7109375" style="82" customWidth="1"/>
    <col min="520" max="520" width="20.7109375" style="82" customWidth="1"/>
    <col min="521" max="521" width="15.5703125" style="82" bestFit="1" customWidth="1"/>
    <col min="522" max="522" width="11.7109375" style="82" bestFit="1" customWidth="1"/>
    <col min="523" max="523" width="12.7109375" style="82" bestFit="1" customWidth="1"/>
    <col min="524" max="768" width="9.140625" style="82"/>
    <col min="769" max="769" width="80.7109375" style="82" customWidth="1"/>
    <col min="770" max="775" width="19.7109375" style="82" customWidth="1"/>
    <col min="776" max="776" width="20.7109375" style="82" customWidth="1"/>
    <col min="777" max="777" width="15.5703125" style="82" bestFit="1" customWidth="1"/>
    <col min="778" max="778" width="11.7109375" style="82" bestFit="1" customWidth="1"/>
    <col min="779" max="779" width="12.7109375" style="82" bestFit="1" customWidth="1"/>
    <col min="780" max="1024" width="9.140625" style="82"/>
    <col min="1025" max="1025" width="80.7109375" style="82" customWidth="1"/>
    <col min="1026" max="1031" width="19.7109375" style="82" customWidth="1"/>
    <col min="1032" max="1032" width="20.7109375" style="82" customWidth="1"/>
    <col min="1033" max="1033" width="15.5703125" style="82" bestFit="1" customWidth="1"/>
    <col min="1034" max="1034" width="11.7109375" style="82" bestFit="1" customWidth="1"/>
    <col min="1035" max="1035" width="12.7109375" style="82" bestFit="1" customWidth="1"/>
    <col min="1036" max="1280" width="9.140625" style="82"/>
    <col min="1281" max="1281" width="80.7109375" style="82" customWidth="1"/>
    <col min="1282" max="1287" width="19.7109375" style="82" customWidth="1"/>
    <col min="1288" max="1288" width="20.7109375" style="82" customWidth="1"/>
    <col min="1289" max="1289" width="15.5703125" style="82" bestFit="1" customWidth="1"/>
    <col min="1290" max="1290" width="11.7109375" style="82" bestFit="1" customWidth="1"/>
    <col min="1291" max="1291" width="12.7109375" style="82" bestFit="1" customWidth="1"/>
    <col min="1292" max="1536" width="9.140625" style="82"/>
    <col min="1537" max="1537" width="80.7109375" style="82" customWidth="1"/>
    <col min="1538" max="1543" width="19.7109375" style="82" customWidth="1"/>
    <col min="1544" max="1544" width="20.7109375" style="82" customWidth="1"/>
    <col min="1545" max="1545" width="15.5703125" style="82" bestFit="1" customWidth="1"/>
    <col min="1546" max="1546" width="11.7109375" style="82" bestFit="1" customWidth="1"/>
    <col min="1547" max="1547" width="12.7109375" style="82" bestFit="1" customWidth="1"/>
    <col min="1548" max="1792" width="9.140625" style="82"/>
    <col min="1793" max="1793" width="80.7109375" style="82" customWidth="1"/>
    <col min="1794" max="1799" width="19.7109375" style="82" customWidth="1"/>
    <col min="1800" max="1800" width="20.7109375" style="82" customWidth="1"/>
    <col min="1801" max="1801" width="15.5703125" style="82" bestFit="1" customWidth="1"/>
    <col min="1802" max="1802" width="11.7109375" style="82" bestFit="1" customWidth="1"/>
    <col min="1803" max="1803" width="12.7109375" style="82" bestFit="1" customWidth="1"/>
    <col min="1804" max="2048" width="9.140625" style="82"/>
    <col min="2049" max="2049" width="80.7109375" style="82" customWidth="1"/>
    <col min="2050" max="2055" width="19.7109375" style="82" customWidth="1"/>
    <col min="2056" max="2056" width="20.7109375" style="82" customWidth="1"/>
    <col min="2057" max="2057" width="15.5703125" style="82" bestFit="1" customWidth="1"/>
    <col min="2058" max="2058" width="11.7109375" style="82" bestFit="1" customWidth="1"/>
    <col min="2059" max="2059" width="12.7109375" style="82" bestFit="1" customWidth="1"/>
    <col min="2060" max="2304" width="9.140625" style="82"/>
    <col min="2305" max="2305" width="80.7109375" style="82" customWidth="1"/>
    <col min="2306" max="2311" width="19.7109375" style="82" customWidth="1"/>
    <col min="2312" max="2312" width="20.7109375" style="82" customWidth="1"/>
    <col min="2313" max="2313" width="15.5703125" style="82" bestFit="1" customWidth="1"/>
    <col min="2314" max="2314" width="11.7109375" style="82" bestFit="1" customWidth="1"/>
    <col min="2315" max="2315" width="12.7109375" style="82" bestFit="1" customWidth="1"/>
    <col min="2316" max="2560" width="9.140625" style="82"/>
    <col min="2561" max="2561" width="80.7109375" style="82" customWidth="1"/>
    <col min="2562" max="2567" width="19.7109375" style="82" customWidth="1"/>
    <col min="2568" max="2568" width="20.7109375" style="82" customWidth="1"/>
    <col min="2569" max="2569" width="15.5703125" style="82" bestFit="1" customWidth="1"/>
    <col min="2570" max="2570" width="11.7109375" style="82" bestFit="1" customWidth="1"/>
    <col min="2571" max="2571" width="12.7109375" style="82" bestFit="1" customWidth="1"/>
    <col min="2572" max="2816" width="9.140625" style="82"/>
    <col min="2817" max="2817" width="80.7109375" style="82" customWidth="1"/>
    <col min="2818" max="2823" width="19.7109375" style="82" customWidth="1"/>
    <col min="2824" max="2824" width="20.7109375" style="82" customWidth="1"/>
    <col min="2825" max="2825" width="15.5703125" style="82" bestFit="1" customWidth="1"/>
    <col min="2826" max="2826" width="11.7109375" style="82" bestFit="1" customWidth="1"/>
    <col min="2827" max="2827" width="12.7109375" style="82" bestFit="1" customWidth="1"/>
    <col min="2828" max="3072" width="9.140625" style="82"/>
    <col min="3073" max="3073" width="80.7109375" style="82" customWidth="1"/>
    <col min="3074" max="3079" width="19.7109375" style="82" customWidth="1"/>
    <col min="3080" max="3080" width="20.7109375" style="82" customWidth="1"/>
    <col min="3081" max="3081" width="15.5703125" style="82" bestFit="1" customWidth="1"/>
    <col min="3082" max="3082" width="11.7109375" style="82" bestFit="1" customWidth="1"/>
    <col min="3083" max="3083" width="12.7109375" style="82" bestFit="1" customWidth="1"/>
    <col min="3084" max="3328" width="9.140625" style="82"/>
    <col min="3329" max="3329" width="80.7109375" style="82" customWidth="1"/>
    <col min="3330" max="3335" width="19.7109375" style="82" customWidth="1"/>
    <col min="3336" max="3336" width="20.7109375" style="82" customWidth="1"/>
    <col min="3337" max="3337" width="15.5703125" style="82" bestFit="1" customWidth="1"/>
    <col min="3338" max="3338" width="11.7109375" style="82" bestFit="1" customWidth="1"/>
    <col min="3339" max="3339" width="12.7109375" style="82" bestFit="1" customWidth="1"/>
    <col min="3340" max="3584" width="9.140625" style="82"/>
    <col min="3585" max="3585" width="80.7109375" style="82" customWidth="1"/>
    <col min="3586" max="3591" width="19.7109375" style="82" customWidth="1"/>
    <col min="3592" max="3592" width="20.7109375" style="82" customWidth="1"/>
    <col min="3593" max="3593" width="15.5703125" style="82" bestFit="1" customWidth="1"/>
    <col min="3594" max="3594" width="11.7109375" style="82" bestFit="1" customWidth="1"/>
    <col min="3595" max="3595" width="12.7109375" style="82" bestFit="1" customWidth="1"/>
    <col min="3596" max="3840" width="9.140625" style="82"/>
    <col min="3841" max="3841" width="80.7109375" style="82" customWidth="1"/>
    <col min="3842" max="3847" width="19.7109375" style="82" customWidth="1"/>
    <col min="3848" max="3848" width="20.7109375" style="82" customWidth="1"/>
    <col min="3849" max="3849" width="15.5703125" style="82" bestFit="1" customWidth="1"/>
    <col min="3850" max="3850" width="11.7109375" style="82" bestFit="1" customWidth="1"/>
    <col min="3851" max="3851" width="12.7109375" style="82" bestFit="1" customWidth="1"/>
    <col min="3852" max="4096" width="9.140625" style="82"/>
    <col min="4097" max="4097" width="80.7109375" style="82" customWidth="1"/>
    <col min="4098" max="4103" width="19.7109375" style="82" customWidth="1"/>
    <col min="4104" max="4104" width="20.7109375" style="82" customWidth="1"/>
    <col min="4105" max="4105" width="15.5703125" style="82" bestFit="1" customWidth="1"/>
    <col min="4106" max="4106" width="11.7109375" style="82" bestFit="1" customWidth="1"/>
    <col min="4107" max="4107" width="12.7109375" style="82" bestFit="1" customWidth="1"/>
    <col min="4108" max="4352" width="9.140625" style="82"/>
    <col min="4353" max="4353" width="80.7109375" style="82" customWidth="1"/>
    <col min="4354" max="4359" width="19.7109375" style="82" customWidth="1"/>
    <col min="4360" max="4360" width="20.7109375" style="82" customWidth="1"/>
    <col min="4361" max="4361" width="15.5703125" style="82" bestFit="1" customWidth="1"/>
    <col min="4362" max="4362" width="11.7109375" style="82" bestFit="1" customWidth="1"/>
    <col min="4363" max="4363" width="12.7109375" style="82" bestFit="1" customWidth="1"/>
    <col min="4364" max="4608" width="9.140625" style="82"/>
    <col min="4609" max="4609" width="80.7109375" style="82" customWidth="1"/>
    <col min="4610" max="4615" width="19.7109375" style="82" customWidth="1"/>
    <col min="4616" max="4616" width="20.7109375" style="82" customWidth="1"/>
    <col min="4617" max="4617" width="15.5703125" style="82" bestFit="1" customWidth="1"/>
    <col min="4618" max="4618" width="11.7109375" style="82" bestFit="1" customWidth="1"/>
    <col min="4619" max="4619" width="12.7109375" style="82" bestFit="1" customWidth="1"/>
    <col min="4620" max="4864" width="9.140625" style="82"/>
    <col min="4865" max="4865" width="80.7109375" style="82" customWidth="1"/>
    <col min="4866" max="4871" width="19.7109375" style="82" customWidth="1"/>
    <col min="4872" max="4872" width="20.7109375" style="82" customWidth="1"/>
    <col min="4873" max="4873" width="15.5703125" style="82" bestFit="1" customWidth="1"/>
    <col min="4874" max="4874" width="11.7109375" style="82" bestFit="1" customWidth="1"/>
    <col min="4875" max="4875" width="12.7109375" style="82" bestFit="1" customWidth="1"/>
    <col min="4876" max="5120" width="9.140625" style="82"/>
    <col min="5121" max="5121" width="80.7109375" style="82" customWidth="1"/>
    <col min="5122" max="5127" width="19.7109375" style="82" customWidth="1"/>
    <col min="5128" max="5128" width="20.7109375" style="82" customWidth="1"/>
    <col min="5129" max="5129" width="15.5703125" style="82" bestFit="1" customWidth="1"/>
    <col min="5130" max="5130" width="11.7109375" style="82" bestFit="1" customWidth="1"/>
    <col min="5131" max="5131" width="12.7109375" style="82" bestFit="1" customWidth="1"/>
    <col min="5132" max="5376" width="9.140625" style="82"/>
    <col min="5377" max="5377" width="80.7109375" style="82" customWidth="1"/>
    <col min="5378" max="5383" width="19.7109375" style="82" customWidth="1"/>
    <col min="5384" max="5384" width="20.7109375" style="82" customWidth="1"/>
    <col min="5385" max="5385" width="15.5703125" style="82" bestFit="1" customWidth="1"/>
    <col min="5386" max="5386" width="11.7109375" style="82" bestFit="1" customWidth="1"/>
    <col min="5387" max="5387" width="12.7109375" style="82" bestFit="1" customWidth="1"/>
    <col min="5388" max="5632" width="9.140625" style="82"/>
    <col min="5633" max="5633" width="80.7109375" style="82" customWidth="1"/>
    <col min="5634" max="5639" width="19.7109375" style="82" customWidth="1"/>
    <col min="5640" max="5640" width="20.7109375" style="82" customWidth="1"/>
    <col min="5641" max="5641" width="15.5703125" style="82" bestFit="1" customWidth="1"/>
    <col min="5642" max="5642" width="11.7109375" style="82" bestFit="1" customWidth="1"/>
    <col min="5643" max="5643" width="12.7109375" style="82" bestFit="1" customWidth="1"/>
    <col min="5644" max="5888" width="9.140625" style="82"/>
    <col min="5889" max="5889" width="80.7109375" style="82" customWidth="1"/>
    <col min="5890" max="5895" width="19.7109375" style="82" customWidth="1"/>
    <col min="5896" max="5896" width="20.7109375" style="82" customWidth="1"/>
    <col min="5897" max="5897" width="15.5703125" style="82" bestFit="1" customWidth="1"/>
    <col min="5898" max="5898" width="11.7109375" style="82" bestFit="1" customWidth="1"/>
    <col min="5899" max="5899" width="12.7109375" style="82" bestFit="1" customWidth="1"/>
    <col min="5900" max="6144" width="9.140625" style="82"/>
    <col min="6145" max="6145" width="80.7109375" style="82" customWidth="1"/>
    <col min="6146" max="6151" width="19.7109375" style="82" customWidth="1"/>
    <col min="6152" max="6152" width="20.7109375" style="82" customWidth="1"/>
    <col min="6153" max="6153" width="15.5703125" style="82" bestFit="1" customWidth="1"/>
    <col min="6154" max="6154" width="11.7109375" style="82" bestFit="1" customWidth="1"/>
    <col min="6155" max="6155" width="12.7109375" style="82" bestFit="1" customWidth="1"/>
    <col min="6156" max="6400" width="9.140625" style="82"/>
    <col min="6401" max="6401" width="80.7109375" style="82" customWidth="1"/>
    <col min="6402" max="6407" width="19.7109375" style="82" customWidth="1"/>
    <col min="6408" max="6408" width="20.7109375" style="82" customWidth="1"/>
    <col min="6409" max="6409" width="15.5703125" style="82" bestFit="1" customWidth="1"/>
    <col min="6410" max="6410" width="11.7109375" style="82" bestFit="1" customWidth="1"/>
    <col min="6411" max="6411" width="12.7109375" style="82" bestFit="1" customWidth="1"/>
    <col min="6412" max="6656" width="9.140625" style="82"/>
    <col min="6657" max="6657" width="80.7109375" style="82" customWidth="1"/>
    <col min="6658" max="6663" width="19.7109375" style="82" customWidth="1"/>
    <col min="6664" max="6664" width="20.7109375" style="82" customWidth="1"/>
    <col min="6665" max="6665" width="15.5703125" style="82" bestFit="1" customWidth="1"/>
    <col min="6666" max="6666" width="11.7109375" style="82" bestFit="1" customWidth="1"/>
    <col min="6667" max="6667" width="12.7109375" style="82" bestFit="1" customWidth="1"/>
    <col min="6668" max="6912" width="9.140625" style="82"/>
    <col min="6913" max="6913" width="80.7109375" style="82" customWidth="1"/>
    <col min="6914" max="6919" width="19.7109375" style="82" customWidth="1"/>
    <col min="6920" max="6920" width="20.7109375" style="82" customWidth="1"/>
    <col min="6921" max="6921" width="15.5703125" style="82" bestFit="1" customWidth="1"/>
    <col min="6922" max="6922" width="11.7109375" style="82" bestFit="1" customWidth="1"/>
    <col min="6923" max="6923" width="12.7109375" style="82" bestFit="1" customWidth="1"/>
    <col min="6924" max="7168" width="9.140625" style="82"/>
    <col min="7169" max="7169" width="80.7109375" style="82" customWidth="1"/>
    <col min="7170" max="7175" width="19.7109375" style="82" customWidth="1"/>
    <col min="7176" max="7176" width="20.7109375" style="82" customWidth="1"/>
    <col min="7177" max="7177" width="15.5703125" style="82" bestFit="1" customWidth="1"/>
    <col min="7178" max="7178" width="11.7109375" style="82" bestFit="1" customWidth="1"/>
    <col min="7179" max="7179" width="12.7109375" style="82" bestFit="1" customWidth="1"/>
    <col min="7180" max="7424" width="9.140625" style="82"/>
    <col min="7425" max="7425" width="80.7109375" style="82" customWidth="1"/>
    <col min="7426" max="7431" width="19.7109375" style="82" customWidth="1"/>
    <col min="7432" max="7432" width="20.7109375" style="82" customWidth="1"/>
    <col min="7433" max="7433" width="15.5703125" style="82" bestFit="1" customWidth="1"/>
    <col min="7434" max="7434" width="11.7109375" style="82" bestFit="1" customWidth="1"/>
    <col min="7435" max="7435" width="12.7109375" style="82" bestFit="1" customWidth="1"/>
    <col min="7436" max="7680" width="9.140625" style="82"/>
    <col min="7681" max="7681" width="80.7109375" style="82" customWidth="1"/>
    <col min="7682" max="7687" width="19.7109375" style="82" customWidth="1"/>
    <col min="7688" max="7688" width="20.7109375" style="82" customWidth="1"/>
    <col min="7689" max="7689" width="15.5703125" style="82" bestFit="1" customWidth="1"/>
    <col min="7690" max="7690" width="11.7109375" style="82" bestFit="1" customWidth="1"/>
    <col min="7691" max="7691" width="12.7109375" style="82" bestFit="1" customWidth="1"/>
    <col min="7692" max="7936" width="9.140625" style="82"/>
    <col min="7937" max="7937" width="80.7109375" style="82" customWidth="1"/>
    <col min="7938" max="7943" width="19.7109375" style="82" customWidth="1"/>
    <col min="7944" max="7944" width="20.7109375" style="82" customWidth="1"/>
    <col min="7945" max="7945" width="15.5703125" style="82" bestFit="1" customWidth="1"/>
    <col min="7946" max="7946" width="11.7109375" style="82" bestFit="1" customWidth="1"/>
    <col min="7947" max="7947" width="12.7109375" style="82" bestFit="1" customWidth="1"/>
    <col min="7948" max="8192" width="9.140625" style="82"/>
    <col min="8193" max="8193" width="80.7109375" style="82" customWidth="1"/>
    <col min="8194" max="8199" width="19.7109375" style="82" customWidth="1"/>
    <col min="8200" max="8200" width="20.7109375" style="82" customWidth="1"/>
    <col min="8201" max="8201" width="15.5703125" style="82" bestFit="1" customWidth="1"/>
    <col min="8202" max="8202" width="11.7109375" style="82" bestFit="1" customWidth="1"/>
    <col min="8203" max="8203" width="12.7109375" style="82" bestFit="1" customWidth="1"/>
    <col min="8204" max="8448" width="9.140625" style="82"/>
    <col min="8449" max="8449" width="80.7109375" style="82" customWidth="1"/>
    <col min="8450" max="8455" width="19.7109375" style="82" customWidth="1"/>
    <col min="8456" max="8456" width="20.7109375" style="82" customWidth="1"/>
    <col min="8457" max="8457" width="15.5703125" style="82" bestFit="1" customWidth="1"/>
    <col min="8458" max="8458" width="11.7109375" style="82" bestFit="1" customWidth="1"/>
    <col min="8459" max="8459" width="12.7109375" style="82" bestFit="1" customWidth="1"/>
    <col min="8460" max="8704" width="9.140625" style="82"/>
    <col min="8705" max="8705" width="80.7109375" style="82" customWidth="1"/>
    <col min="8706" max="8711" width="19.7109375" style="82" customWidth="1"/>
    <col min="8712" max="8712" width="20.7109375" style="82" customWidth="1"/>
    <col min="8713" max="8713" width="15.5703125" style="82" bestFit="1" customWidth="1"/>
    <col min="8714" max="8714" width="11.7109375" style="82" bestFit="1" customWidth="1"/>
    <col min="8715" max="8715" width="12.7109375" style="82" bestFit="1" customWidth="1"/>
    <col min="8716" max="8960" width="9.140625" style="82"/>
    <col min="8961" max="8961" width="80.7109375" style="82" customWidth="1"/>
    <col min="8962" max="8967" width="19.7109375" style="82" customWidth="1"/>
    <col min="8968" max="8968" width="20.7109375" style="82" customWidth="1"/>
    <col min="8969" max="8969" width="15.5703125" style="82" bestFit="1" customWidth="1"/>
    <col min="8970" max="8970" width="11.7109375" style="82" bestFit="1" customWidth="1"/>
    <col min="8971" max="8971" width="12.7109375" style="82" bestFit="1" customWidth="1"/>
    <col min="8972" max="9216" width="9.140625" style="82"/>
    <col min="9217" max="9217" width="80.7109375" style="82" customWidth="1"/>
    <col min="9218" max="9223" width="19.7109375" style="82" customWidth="1"/>
    <col min="9224" max="9224" width="20.7109375" style="82" customWidth="1"/>
    <col min="9225" max="9225" width="15.5703125" style="82" bestFit="1" customWidth="1"/>
    <col min="9226" max="9226" width="11.7109375" style="82" bestFit="1" customWidth="1"/>
    <col min="9227" max="9227" width="12.7109375" style="82" bestFit="1" customWidth="1"/>
    <col min="9228" max="9472" width="9.140625" style="82"/>
    <col min="9473" max="9473" width="80.7109375" style="82" customWidth="1"/>
    <col min="9474" max="9479" width="19.7109375" style="82" customWidth="1"/>
    <col min="9480" max="9480" width="20.7109375" style="82" customWidth="1"/>
    <col min="9481" max="9481" width="15.5703125" style="82" bestFit="1" customWidth="1"/>
    <col min="9482" max="9482" width="11.7109375" style="82" bestFit="1" customWidth="1"/>
    <col min="9483" max="9483" width="12.7109375" style="82" bestFit="1" customWidth="1"/>
    <col min="9484" max="9728" width="9.140625" style="82"/>
    <col min="9729" max="9729" width="80.7109375" style="82" customWidth="1"/>
    <col min="9730" max="9735" width="19.7109375" style="82" customWidth="1"/>
    <col min="9736" max="9736" width="20.7109375" style="82" customWidth="1"/>
    <col min="9737" max="9737" width="15.5703125" style="82" bestFit="1" customWidth="1"/>
    <col min="9738" max="9738" width="11.7109375" style="82" bestFit="1" customWidth="1"/>
    <col min="9739" max="9739" width="12.7109375" style="82" bestFit="1" customWidth="1"/>
    <col min="9740" max="9984" width="9.140625" style="82"/>
    <col min="9985" max="9985" width="80.7109375" style="82" customWidth="1"/>
    <col min="9986" max="9991" width="19.7109375" style="82" customWidth="1"/>
    <col min="9992" max="9992" width="20.7109375" style="82" customWidth="1"/>
    <col min="9993" max="9993" width="15.5703125" style="82" bestFit="1" customWidth="1"/>
    <col min="9994" max="9994" width="11.7109375" style="82" bestFit="1" customWidth="1"/>
    <col min="9995" max="9995" width="12.7109375" style="82" bestFit="1" customWidth="1"/>
    <col min="9996" max="10240" width="9.140625" style="82"/>
    <col min="10241" max="10241" width="80.7109375" style="82" customWidth="1"/>
    <col min="10242" max="10247" width="19.7109375" style="82" customWidth="1"/>
    <col min="10248" max="10248" width="20.7109375" style="82" customWidth="1"/>
    <col min="10249" max="10249" width="15.5703125" style="82" bestFit="1" customWidth="1"/>
    <col min="10250" max="10250" width="11.7109375" style="82" bestFit="1" customWidth="1"/>
    <col min="10251" max="10251" width="12.7109375" style="82" bestFit="1" customWidth="1"/>
    <col min="10252" max="10496" width="9.140625" style="82"/>
    <col min="10497" max="10497" width="80.7109375" style="82" customWidth="1"/>
    <col min="10498" max="10503" width="19.7109375" style="82" customWidth="1"/>
    <col min="10504" max="10504" width="20.7109375" style="82" customWidth="1"/>
    <col min="10505" max="10505" width="15.5703125" style="82" bestFit="1" customWidth="1"/>
    <col min="10506" max="10506" width="11.7109375" style="82" bestFit="1" customWidth="1"/>
    <col min="10507" max="10507" width="12.7109375" style="82" bestFit="1" customWidth="1"/>
    <col min="10508" max="10752" width="9.140625" style="82"/>
    <col min="10753" max="10753" width="80.7109375" style="82" customWidth="1"/>
    <col min="10754" max="10759" width="19.7109375" style="82" customWidth="1"/>
    <col min="10760" max="10760" width="20.7109375" style="82" customWidth="1"/>
    <col min="10761" max="10761" width="15.5703125" style="82" bestFit="1" customWidth="1"/>
    <col min="10762" max="10762" width="11.7109375" style="82" bestFit="1" customWidth="1"/>
    <col min="10763" max="10763" width="12.7109375" style="82" bestFit="1" customWidth="1"/>
    <col min="10764" max="11008" width="9.140625" style="82"/>
    <col min="11009" max="11009" width="80.7109375" style="82" customWidth="1"/>
    <col min="11010" max="11015" width="19.7109375" style="82" customWidth="1"/>
    <col min="11016" max="11016" width="20.7109375" style="82" customWidth="1"/>
    <col min="11017" max="11017" width="15.5703125" style="82" bestFit="1" customWidth="1"/>
    <col min="11018" max="11018" width="11.7109375" style="82" bestFit="1" customWidth="1"/>
    <col min="11019" max="11019" width="12.7109375" style="82" bestFit="1" customWidth="1"/>
    <col min="11020" max="11264" width="9.140625" style="82"/>
    <col min="11265" max="11265" width="80.7109375" style="82" customWidth="1"/>
    <col min="11266" max="11271" width="19.7109375" style="82" customWidth="1"/>
    <col min="11272" max="11272" width="20.7109375" style="82" customWidth="1"/>
    <col min="11273" max="11273" width="15.5703125" style="82" bestFit="1" customWidth="1"/>
    <col min="11274" max="11274" width="11.7109375" style="82" bestFit="1" customWidth="1"/>
    <col min="11275" max="11275" width="12.7109375" style="82" bestFit="1" customWidth="1"/>
    <col min="11276" max="11520" width="9.140625" style="82"/>
    <col min="11521" max="11521" width="80.7109375" style="82" customWidth="1"/>
    <col min="11522" max="11527" width="19.7109375" style="82" customWidth="1"/>
    <col min="11528" max="11528" width="20.7109375" style="82" customWidth="1"/>
    <col min="11529" max="11529" width="15.5703125" style="82" bestFit="1" customWidth="1"/>
    <col min="11530" max="11530" width="11.7109375" style="82" bestFit="1" customWidth="1"/>
    <col min="11531" max="11531" width="12.7109375" style="82" bestFit="1" customWidth="1"/>
    <col min="11532" max="11776" width="9.140625" style="82"/>
    <col min="11777" max="11777" width="80.7109375" style="82" customWidth="1"/>
    <col min="11778" max="11783" width="19.7109375" style="82" customWidth="1"/>
    <col min="11784" max="11784" width="20.7109375" style="82" customWidth="1"/>
    <col min="11785" max="11785" width="15.5703125" style="82" bestFit="1" customWidth="1"/>
    <col min="11786" max="11786" width="11.7109375" style="82" bestFit="1" customWidth="1"/>
    <col min="11787" max="11787" width="12.7109375" style="82" bestFit="1" customWidth="1"/>
    <col min="11788" max="12032" width="9.140625" style="82"/>
    <col min="12033" max="12033" width="80.7109375" style="82" customWidth="1"/>
    <col min="12034" max="12039" width="19.7109375" style="82" customWidth="1"/>
    <col min="12040" max="12040" width="20.7109375" style="82" customWidth="1"/>
    <col min="12041" max="12041" width="15.5703125" style="82" bestFit="1" customWidth="1"/>
    <col min="12042" max="12042" width="11.7109375" style="82" bestFit="1" customWidth="1"/>
    <col min="12043" max="12043" width="12.7109375" style="82" bestFit="1" customWidth="1"/>
    <col min="12044" max="12288" width="9.140625" style="82"/>
    <col min="12289" max="12289" width="80.7109375" style="82" customWidth="1"/>
    <col min="12290" max="12295" width="19.7109375" style="82" customWidth="1"/>
    <col min="12296" max="12296" width="20.7109375" style="82" customWidth="1"/>
    <col min="12297" max="12297" width="15.5703125" style="82" bestFit="1" customWidth="1"/>
    <col min="12298" max="12298" width="11.7109375" style="82" bestFit="1" customWidth="1"/>
    <col min="12299" max="12299" width="12.7109375" style="82" bestFit="1" customWidth="1"/>
    <col min="12300" max="12544" width="9.140625" style="82"/>
    <col min="12545" max="12545" width="80.7109375" style="82" customWidth="1"/>
    <col min="12546" max="12551" width="19.7109375" style="82" customWidth="1"/>
    <col min="12552" max="12552" width="20.7109375" style="82" customWidth="1"/>
    <col min="12553" max="12553" width="15.5703125" style="82" bestFit="1" customWidth="1"/>
    <col min="12554" max="12554" width="11.7109375" style="82" bestFit="1" customWidth="1"/>
    <col min="12555" max="12555" width="12.7109375" style="82" bestFit="1" customWidth="1"/>
    <col min="12556" max="12800" width="9.140625" style="82"/>
    <col min="12801" max="12801" width="80.7109375" style="82" customWidth="1"/>
    <col min="12802" max="12807" width="19.7109375" style="82" customWidth="1"/>
    <col min="12808" max="12808" width="20.7109375" style="82" customWidth="1"/>
    <col min="12809" max="12809" width="15.5703125" style="82" bestFit="1" customWidth="1"/>
    <col min="12810" max="12810" width="11.7109375" style="82" bestFit="1" customWidth="1"/>
    <col min="12811" max="12811" width="12.7109375" style="82" bestFit="1" customWidth="1"/>
    <col min="12812" max="13056" width="9.140625" style="82"/>
    <col min="13057" max="13057" width="80.7109375" style="82" customWidth="1"/>
    <col min="13058" max="13063" width="19.7109375" style="82" customWidth="1"/>
    <col min="13064" max="13064" width="20.7109375" style="82" customWidth="1"/>
    <col min="13065" max="13065" width="15.5703125" style="82" bestFit="1" customWidth="1"/>
    <col min="13066" max="13066" width="11.7109375" style="82" bestFit="1" customWidth="1"/>
    <col min="13067" max="13067" width="12.7109375" style="82" bestFit="1" customWidth="1"/>
    <col min="13068" max="13312" width="9.140625" style="82"/>
    <col min="13313" max="13313" width="80.7109375" style="82" customWidth="1"/>
    <col min="13314" max="13319" width="19.7109375" style="82" customWidth="1"/>
    <col min="13320" max="13320" width="20.7109375" style="82" customWidth="1"/>
    <col min="13321" max="13321" width="15.5703125" style="82" bestFit="1" customWidth="1"/>
    <col min="13322" max="13322" width="11.7109375" style="82" bestFit="1" customWidth="1"/>
    <col min="13323" max="13323" width="12.7109375" style="82" bestFit="1" customWidth="1"/>
    <col min="13324" max="13568" width="9.140625" style="82"/>
    <col min="13569" max="13569" width="80.7109375" style="82" customWidth="1"/>
    <col min="13570" max="13575" width="19.7109375" style="82" customWidth="1"/>
    <col min="13576" max="13576" width="20.7109375" style="82" customWidth="1"/>
    <col min="13577" max="13577" width="15.5703125" style="82" bestFit="1" customWidth="1"/>
    <col min="13578" max="13578" width="11.7109375" style="82" bestFit="1" customWidth="1"/>
    <col min="13579" max="13579" width="12.7109375" style="82" bestFit="1" customWidth="1"/>
    <col min="13580" max="13824" width="9.140625" style="82"/>
    <col min="13825" max="13825" width="80.7109375" style="82" customWidth="1"/>
    <col min="13826" max="13831" width="19.7109375" style="82" customWidth="1"/>
    <col min="13832" max="13832" width="20.7109375" style="82" customWidth="1"/>
    <col min="13833" max="13833" width="15.5703125" style="82" bestFit="1" customWidth="1"/>
    <col min="13834" max="13834" width="11.7109375" style="82" bestFit="1" customWidth="1"/>
    <col min="13835" max="13835" width="12.7109375" style="82" bestFit="1" customWidth="1"/>
    <col min="13836" max="14080" width="9.140625" style="82"/>
    <col min="14081" max="14081" width="80.7109375" style="82" customWidth="1"/>
    <col min="14082" max="14087" width="19.7109375" style="82" customWidth="1"/>
    <col min="14088" max="14088" width="20.7109375" style="82" customWidth="1"/>
    <col min="14089" max="14089" width="15.5703125" style="82" bestFit="1" customWidth="1"/>
    <col min="14090" max="14090" width="11.7109375" style="82" bestFit="1" customWidth="1"/>
    <col min="14091" max="14091" width="12.7109375" style="82" bestFit="1" customWidth="1"/>
    <col min="14092" max="14336" width="9.140625" style="82"/>
    <col min="14337" max="14337" width="80.7109375" style="82" customWidth="1"/>
    <col min="14338" max="14343" width="19.7109375" style="82" customWidth="1"/>
    <col min="14344" max="14344" width="20.7109375" style="82" customWidth="1"/>
    <col min="14345" max="14345" width="15.5703125" style="82" bestFit="1" customWidth="1"/>
    <col min="14346" max="14346" width="11.7109375" style="82" bestFit="1" customWidth="1"/>
    <col min="14347" max="14347" width="12.7109375" style="82" bestFit="1" customWidth="1"/>
    <col min="14348" max="14592" width="9.140625" style="82"/>
    <col min="14593" max="14593" width="80.7109375" style="82" customWidth="1"/>
    <col min="14594" max="14599" width="19.7109375" style="82" customWidth="1"/>
    <col min="14600" max="14600" width="20.7109375" style="82" customWidth="1"/>
    <col min="14601" max="14601" width="15.5703125" style="82" bestFit="1" customWidth="1"/>
    <col min="14602" max="14602" width="11.7109375" style="82" bestFit="1" customWidth="1"/>
    <col min="14603" max="14603" width="12.7109375" style="82" bestFit="1" customWidth="1"/>
    <col min="14604" max="14848" width="9.140625" style="82"/>
    <col min="14849" max="14849" width="80.7109375" style="82" customWidth="1"/>
    <col min="14850" max="14855" width="19.7109375" style="82" customWidth="1"/>
    <col min="14856" max="14856" width="20.7109375" style="82" customWidth="1"/>
    <col min="14857" max="14857" width="15.5703125" style="82" bestFit="1" customWidth="1"/>
    <col min="14858" max="14858" width="11.7109375" style="82" bestFit="1" customWidth="1"/>
    <col min="14859" max="14859" width="12.7109375" style="82" bestFit="1" customWidth="1"/>
    <col min="14860" max="15104" width="9.140625" style="82"/>
    <col min="15105" max="15105" width="80.7109375" style="82" customWidth="1"/>
    <col min="15106" max="15111" width="19.7109375" style="82" customWidth="1"/>
    <col min="15112" max="15112" width="20.7109375" style="82" customWidth="1"/>
    <col min="15113" max="15113" width="15.5703125" style="82" bestFit="1" customWidth="1"/>
    <col min="15114" max="15114" width="11.7109375" style="82" bestFit="1" customWidth="1"/>
    <col min="15115" max="15115" width="12.7109375" style="82" bestFit="1" customWidth="1"/>
    <col min="15116" max="15360" width="9.140625" style="82"/>
    <col min="15361" max="15361" width="80.7109375" style="82" customWidth="1"/>
    <col min="15362" max="15367" width="19.7109375" style="82" customWidth="1"/>
    <col min="15368" max="15368" width="20.7109375" style="82" customWidth="1"/>
    <col min="15369" max="15369" width="15.5703125" style="82" bestFit="1" customWidth="1"/>
    <col min="15370" max="15370" width="11.7109375" style="82" bestFit="1" customWidth="1"/>
    <col min="15371" max="15371" width="12.7109375" style="82" bestFit="1" customWidth="1"/>
    <col min="15372" max="15616" width="9.140625" style="82"/>
    <col min="15617" max="15617" width="80.7109375" style="82" customWidth="1"/>
    <col min="15618" max="15623" width="19.7109375" style="82" customWidth="1"/>
    <col min="15624" max="15624" width="20.7109375" style="82" customWidth="1"/>
    <col min="15625" max="15625" width="15.5703125" style="82" bestFit="1" customWidth="1"/>
    <col min="15626" max="15626" width="11.7109375" style="82" bestFit="1" customWidth="1"/>
    <col min="15627" max="15627" width="12.7109375" style="82" bestFit="1" customWidth="1"/>
    <col min="15628" max="15872" width="9.140625" style="82"/>
    <col min="15873" max="15873" width="80.7109375" style="82" customWidth="1"/>
    <col min="15874" max="15879" width="19.7109375" style="82" customWidth="1"/>
    <col min="15880" max="15880" width="20.7109375" style="82" customWidth="1"/>
    <col min="15881" max="15881" width="15.5703125" style="82" bestFit="1" customWidth="1"/>
    <col min="15882" max="15882" width="11.7109375" style="82" bestFit="1" customWidth="1"/>
    <col min="15883" max="15883" width="12.7109375" style="82" bestFit="1" customWidth="1"/>
    <col min="15884" max="16128" width="9.140625" style="82"/>
    <col min="16129" max="16129" width="80.7109375" style="82" customWidth="1"/>
    <col min="16130" max="16135" width="19.7109375" style="82" customWidth="1"/>
    <col min="16136" max="16136" width="20.7109375" style="82" customWidth="1"/>
    <col min="16137" max="16137" width="15.5703125" style="82" bestFit="1" customWidth="1"/>
    <col min="16138" max="16138" width="11.7109375" style="82" bestFit="1" customWidth="1"/>
    <col min="16139" max="16139" width="12.7109375" style="82" bestFit="1" customWidth="1"/>
    <col min="16140" max="16384" width="9.140625" style="82"/>
  </cols>
  <sheetData>
    <row r="1" spans="1:253" s="3" customFormat="1" ht="22.5" customHeight="1" x14ac:dyDescent="0.25">
      <c r="A1" s="312" t="s">
        <v>65</v>
      </c>
      <c r="B1" s="312"/>
      <c r="C1" s="312"/>
      <c r="D1" s="312"/>
      <c r="E1" s="312"/>
      <c r="F1" s="312"/>
      <c r="G1" s="312"/>
      <c r="H1" s="74"/>
      <c r="I1" s="74"/>
      <c r="J1" s="74"/>
      <c r="N1" s="5"/>
      <c r="O1" s="5"/>
      <c r="P1" s="5"/>
      <c r="Q1" s="5"/>
      <c r="R1" s="1"/>
      <c r="S1" s="2"/>
    </row>
    <row r="2" spans="1:253" s="3" customFormat="1" ht="21" x14ac:dyDescent="0.25">
      <c r="A2" s="316" t="s">
        <v>66</v>
      </c>
      <c r="B2" s="316"/>
      <c r="C2" s="316"/>
      <c r="D2" s="316"/>
      <c r="E2" s="316"/>
      <c r="F2" s="316"/>
      <c r="G2" s="316"/>
      <c r="H2" s="74"/>
      <c r="I2" s="74"/>
      <c r="J2" s="74"/>
      <c r="N2" s="5"/>
      <c r="O2" s="5"/>
      <c r="P2" s="5"/>
      <c r="Q2" s="5"/>
      <c r="R2" s="1"/>
      <c r="S2" s="2"/>
    </row>
    <row r="3" spans="1:253" s="3" customFormat="1" ht="15" customHeight="1" x14ac:dyDescent="0.35">
      <c r="A3" s="313" t="s">
        <v>77</v>
      </c>
      <c r="B3" s="313"/>
      <c r="C3" s="313"/>
      <c r="D3" s="313"/>
      <c r="E3" s="313"/>
      <c r="F3" s="313"/>
      <c r="G3" s="313"/>
      <c r="H3" s="75"/>
      <c r="I3" s="75"/>
      <c r="J3" s="75"/>
      <c r="N3" s="5"/>
      <c r="O3" s="5"/>
      <c r="P3" s="5"/>
      <c r="Q3" s="5"/>
      <c r="R3" s="1"/>
      <c r="S3" s="2"/>
    </row>
    <row r="4" spans="1:253" s="4" customFormat="1" ht="15" customHeight="1" x14ac:dyDescent="0.25">
      <c r="A4" s="314" t="s">
        <v>67</v>
      </c>
      <c r="B4" s="314"/>
      <c r="C4" s="314"/>
      <c r="D4" s="314"/>
      <c r="E4" s="314"/>
      <c r="F4" s="314"/>
      <c r="G4" s="314"/>
      <c r="H4" s="75"/>
      <c r="I4" s="75"/>
      <c r="J4" s="75"/>
      <c r="K4" s="3"/>
      <c r="L4" s="3"/>
      <c r="M4" s="3"/>
      <c r="N4" s="5"/>
      <c r="O4" s="5"/>
      <c r="P4" s="5"/>
      <c r="Q4" s="5"/>
      <c r="R4" s="1"/>
      <c r="S4" s="2"/>
      <c r="T4" s="3"/>
      <c r="U4" s="3"/>
    </row>
    <row r="5" spans="1:253" s="4" customFormat="1" ht="3.75" customHeight="1" x14ac:dyDescent="0.25">
      <c r="A5" s="315"/>
      <c r="B5" s="315"/>
      <c r="C5" s="315"/>
      <c r="D5" s="315"/>
      <c r="E5" s="315"/>
      <c r="F5" s="315"/>
      <c r="G5" s="315"/>
      <c r="H5" s="75"/>
      <c r="I5" s="75"/>
      <c r="J5" s="75"/>
      <c r="K5" s="3"/>
      <c r="L5" s="3"/>
      <c r="M5" s="3"/>
      <c r="N5" s="5"/>
      <c r="O5" s="5"/>
      <c r="P5" s="5"/>
      <c r="Q5" s="5"/>
      <c r="R5" s="1"/>
      <c r="S5" s="2"/>
      <c r="T5" s="3"/>
      <c r="U5" s="3"/>
    </row>
    <row r="6" spans="1:253" s="4" customFormat="1" ht="15" customHeight="1" x14ac:dyDescent="0.25">
      <c r="A6" s="128" t="s">
        <v>69</v>
      </c>
      <c r="B6" s="125" t="s">
        <v>57</v>
      </c>
      <c r="D6" s="6"/>
      <c r="N6" s="7"/>
      <c r="O6" s="7"/>
      <c r="P6" s="7"/>
      <c r="Q6" s="7"/>
      <c r="R6" s="1"/>
      <c r="S6" s="2"/>
      <c r="T6" s="3"/>
      <c r="U6" s="3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112" customFormat="1" ht="28.5" customHeight="1" x14ac:dyDescent="0.25">
      <c r="A7" s="255" t="s">
        <v>98</v>
      </c>
      <c r="B7" s="114">
        <v>9318817.6406504419</v>
      </c>
      <c r="D7" s="113" t="s">
        <v>162</v>
      </c>
    </row>
    <row r="8" spans="1:253" s="112" customFormat="1" ht="15" customHeight="1" x14ac:dyDescent="0.25">
      <c r="A8" s="130" t="s">
        <v>72</v>
      </c>
      <c r="B8" s="257">
        <v>213106.11</v>
      </c>
      <c r="C8" s="113"/>
      <c r="D8" s="113" t="s">
        <v>163</v>
      </c>
    </row>
    <row r="9" spans="1:253" s="112" customFormat="1" ht="15" customHeight="1" x14ac:dyDescent="0.25">
      <c r="A9" s="130" t="s">
        <v>153</v>
      </c>
      <c r="B9" s="257">
        <v>4659408.8203252209</v>
      </c>
      <c r="C9" s="113"/>
      <c r="D9" s="112" t="s">
        <v>164</v>
      </c>
    </row>
    <row r="10" spans="1:253" s="112" customFormat="1" ht="15" customHeight="1" x14ac:dyDescent="0.25">
      <c r="A10" s="130" t="s">
        <v>68</v>
      </c>
      <c r="B10" s="115">
        <v>982138.10000000009</v>
      </c>
      <c r="C10" s="113"/>
    </row>
    <row r="11" spans="1:253" s="112" customFormat="1" ht="15" customHeight="1" x14ac:dyDescent="0.25">
      <c r="A11" s="130"/>
      <c r="B11" s="116"/>
      <c r="C11" s="146">
        <f>SUM(B8:B14)</f>
        <v>9318817.6406504419</v>
      </c>
      <c r="D11" s="146"/>
    </row>
    <row r="12" spans="1:253" s="112" customFormat="1" ht="15" customHeight="1" x14ac:dyDescent="0.25">
      <c r="A12" s="129" t="s">
        <v>73</v>
      </c>
      <c r="B12" s="116">
        <v>417450.62610315264</v>
      </c>
      <c r="C12" s="113"/>
      <c r="D12" s="206"/>
    </row>
    <row r="13" spans="1:253" s="112" customFormat="1" ht="15" customHeight="1" x14ac:dyDescent="0.25">
      <c r="A13" s="129" t="s">
        <v>74</v>
      </c>
      <c r="B13" s="117">
        <v>1649615.5518094581</v>
      </c>
      <c r="C13" s="113"/>
    </row>
    <row r="14" spans="1:253" s="112" customFormat="1" ht="15" customHeight="1" x14ac:dyDescent="0.25">
      <c r="A14" s="129" t="s">
        <v>75</v>
      </c>
      <c r="B14" s="118">
        <v>1397098.4324126099</v>
      </c>
      <c r="C14" s="113"/>
    </row>
    <row r="15" spans="1:253" s="112" customFormat="1" ht="15" customHeight="1" x14ac:dyDescent="0.25">
      <c r="A15" s="130" t="s">
        <v>76</v>
      </c>
      <c r="B15" s="126">
        <f>SUM(B12:B14)</f>
        <v>3464164.6103252205</v>
      </c>
      <c r="C15" s="113"/>
    </row>
    <row r="16" spans="1:253" s="76" customFormat="1" ht="15" customHeight="1" x14ac:dyDescent="0.2">
      <c r="B16" s="77" t="s">
        <v>58</v>
      </c>
    </row>
    <row r="17" spans="1:11" ht="15" customHeight="1" x14ac:dyDescent="0.25">
      <c r="A17" s="78" t="s">
        <v>70</v>
      </c>
      <c r="B17" s="78"/>
      <c r="C17" s="79"/>
      <c r="D17" s="80"/>
      <c r="E17" s="80"/>
      <c r="F17" s="80"/>
      <c r="G17" s="80"/>
      <c r="H17" s="81"/>
    </row>
    <row r="18" spans="1:11" ht="15" customHeight="1" x14ac:dyDescent="0.25">
      <c r="A18" s="83" t="s">
        <v>3</v>
      </c>
      <c r="B18" s="285">
        <v>0.05</v>
      </c>
      <c r="H18" s="81"/>
      <c r="I18" s="84"/>
    </row>
    <row r="19" spans="1:11" ht="15" customHeight="1" x14ac:dyDescent="0.2">
      <c r="B19" s="85"/>
      <c r="H19" s="81"/>
      <c r="I19" s="84"/>
    </row>
    <row r="20" spans="1:11" s="76" customFormat="1" ht="15" customHeight="1" x14ac:dyDescent="0.25">
      <c r="A20" s="83" t="s">
        <v>4</v>
      </c>
      <c r="B20" s="86" t="s">
        <v>59</v>
      </c>
      <c r="C20" s="120" t="s">
        <v>83</v>
      </c>
      <c r="D20" s="87" t="s">
        <v>5</v>
      </c>
      <c r="E20" s="87" t="s">
        <v>6</v>
      </c>
      <c r="F20" s="87" t="s">
        <v>7</v>
      </c>
      <c r="G20" s="87" t="s">
        <v>8</v>
      </c>
    </row>
    <row r="21" spans="1:11" s="76" customFormat="1" ht="15" customHeight="1" x14ac:dyDescent="0.2">
      <c r="A21" s="83">
        <v>1</v>
      </c>
      <c r="B21" s="88">
        <f>B12</f>
        <v>417450.62610315264</v>
      </c>
      <c r="C21" s="122">
        <v>366111.14467246213</v>
      </c>
      <c r="D21" s="131">
        <f>C21-E21</f>
        <v>345238.61467246211</v>
      </c>
      <c r="E21" s="131">
        <f>ROUND(B21*B18, 2)</f>
        <v>20872.53</v>
      </c>
      <c r="F21" s="131">
        <f>B21-D21</f>
        <v>72212.011430690531</v>
      </c>
      <c r="G21" s="131">
        <f>D21</f>
        <v>345238.61467246211</v>
      </c>
      <c r="H21" s="88"/>
      <c r="I21" s="88"/>
      <c r="J21" s="89"/>
      <c r="K21" s="89"/>
    </row>
    <row r="22" spans="1:11" s="76" customFormat="1" ht="15" customHeight="1" x14ac:dyDescent="0.2">
      <c r="A22" s="83">
        <v>2</v>
      </c>
      <c r="B22" s="88">
        <f>B13</f>
        <v>1649615.5518094581</v>
      </c>
      <c r="C22" s="122">
        <v>324150.85106656683</v>
      </c>
      <c r="D22" s="131">
        <f t="shared" ref="D22:D28" si="0">C22-E22</f>
        <v>238059.47106656682</v>
      </c>
      <c r="E22" s="131">
        <f>ROUND((B22+F21)*$B$18, 2)</f>
        <v>86091.38</v>
      </c>
      <c r="F22" s="131">
        <f>B21+B22-G22</f>
        <v>1483768.0921735817</v>
      </c>
      <c r="G22" s="131">
        <f t="shared" ref="G22:G30" si="1">G21+D22</f>
        <v>583298.08573902887</v>
      </c>
      <c r="H22" s="88"/>
      <c r="I22" s="88"/>
      <c r="J22" s="89"/>
      <c r="K22" s="89"/>
    </row>
    <row r="23" spans="1:11" s="76" customFormat="1" ht="15" customHeight="1" x14ac:dyDescent="0.2">
      <c r="A23" s="83">
        <v>3</v>
      </c>
      <c r="B23" s="88">
        <f>B14</f>
        <v>1397098.4324126099</v>
      </c>
      <c r="C23" s="122">
        <v>354262.62032919296</v>
      </c>
      <c r="D23" s="131">
        <f t="shared" si="0"/>
        <v>210219.29032919297</v>
      </c>
      <c r="E23" s="131">
        <f>ROUND((B23+F22)*$B$18, 2)</f>
        <v>144043.32999999999</v>
      </c>
      <c r="F23" s="131">
        <f>B21+B22+B23-G23</f>
        <v>2670647.2342569986</v>
      </c>
      <c r="G23" s="131">
        <f t="shared" si="1"/>
        <v>793517.37606822187</v>
      </c>
      <c r="H23" s="88"/>
      <c r="I23" s="88"/>
      <c r="J23" s="89"/>
      <c r="K23" s="89"/>
    </row>
    <row r="24" spans="1:11" s="76" customFormat="1" ht="15" customHeight="1" x14ac:dyDescent="0.2">
      <c r="A24" s="83">
        <v>4</v>
      </c>
      <c r="B24" s="123"/>
      <c r="C24" s="122">
        <v>489592.3352459016</v>
      </c>
      <c r="D24" s="131">
        <f t="shared" si="0"/>
        <v>356059.97524590162</v>
      </c>
      <c r="E24" s="131">
        <f>ROUND((F23+B24)*$B$18, 2)</f>
        <v>133532.35999999999</v>
      </c>
      <c r="F24" s="131">
        <f t="shared" ref="F24:F30" si="2">F23-D24</f>
        <v>2314587.2590110973</v>
      </c>
      <c r="G24" s="131">
        <f t="shared" si="1"/>
        <v>1149577.3513141235</v>
      </c>
    </row>
    <row r="25" spans="1:11" s="76" customFormat="1" ht="15" customHeight="1" x14ac:dyDescent="0.2">
      <c r="A25" s="83">
        <v>5</v>
      </c>
      <c r="B25" s="90"/>
      <c r="C25" s="119">
        <v>489592.3352459016</v>
      </c>
      <c r="D25" s="131">
        <f t="shared" si="0"/>
        <v>373862.97524590162</v>
      </c>
      <c r="E25" s="131">
        <f t="shared" ref="E25:E30" si="3">ROUND(F24*$B$18, 2)</f>
        <v>115729.36</v>
      </c>
      <c r="F25" s="131">
        <f t="shared" si="2"/>
        <v>1940724.2837651956</v>
      </c>
      <c r="G25" s="131">
        <f t="shared" si="1"/>
        <v>1523440.3265600251</v>
      </c>
    </row>
    <row r="26" spans="1:11" s="76" customFormat="1" ht="15" customHeight="1" x14ac:dyDescent="0.2">
      <c r="A26" s="83">
        <v>6</v>
      </c>
      <c r="B26" s="90"/>
      <c r="C26" s="119">
        <v>489592.3352459016</v>
      </c>
      <c r="D26" s="131">
        <f t="shared" si="0"/>
        <v>392556.12524590158</v>
      </c>
      <c r="E26" s="131">
        <f t="shared" si="3"/>
        <v>97036.21</v>
      </c>
      <c r="F26" s="131">
        <f t="shared" si="2"/>
        <v>1548168.1585192941</v>
      </c>
      <c r="G26" s="131">
        <f t="shared" si="1"/>
        <v>1915996.4518059266</v>
      </c>
    </row>
    <row r="27" spans="1:11" s="76" customFormat="1" ht="15" customHeight="1" x14ac:dyDescent="0.2">
      <c r="A27" s="83">
        <v>7</v>
      </c>
      <c r="B27" s="90"/>
      <c r="C27" s="119">
        <v>489592.3352459016</v>
      </c>
      <c r="D27" s="131">
        <f t="shared" si="0"/>
        <v>412183.92524590157</v>
      </c>
      <c r="E27" s="131">
        <f t="shared" si="3"/>
        <v>77408.41</v>
      </c>
      <c r="F27" s="131">
        <f t="shared" si="2"/>
        <v>1135984.2332733925</v>
      </c>
      <c r="G27" s="131">
        <f t="shared" si="1"/>
        <v>2328180.3770518284</v>
      </c>
    </row>
    <row r="28" spans="1:11" s="76" customFormat="1" ht="15" customHeight="1" x14ac:dyDescent="0.2">
      <c r="A28" s="83">
        <v>8</v>
      </c>
      <c r="B28" s="90"/>
      <c r="C28" s="119">
        <v>489592.3352459016</v>
      </c>
      <c r="D28" s="131">
        <f t="shared" si="0"/>
        <v>432793.12524590158</v>
      </c>
      <c r="E28" s="131">
        <f t="shared" si="3"/>
        <v>56799.21</v>
      </c>
      <c r="F28" s="131">
        <f t="shared" si="2"/>
        <v>703191.10802749102</v>
      </c>
      <c r="G28" s="131">
        <f t="shared" si="1"/>
        <v>2760973.5022977302</v>
      </c>
    </row>
    <row r="29" spans="1:11" s="76" customFormat="1" ht="15" customHeight="1" x14ac:dyDescent="0.2">
      <c r="A29" s="83">
        <v>9</v>
      </c>
      <c r="B29" s="90"/>
      <c r="C29" s="119">
        <v>489592.3352459016</v>
      </c>
      <c r="D29" s="131">
        <f>C29-E29</f>
        <v>454432.7752459016</v>
      </c>
      <c r="E29" s="131">
        <f t="shared" si="3"/>
        <v>35159.56</v>
      </c>
      <c r="F29" s="132">
        <f t="shared" si="2"/>
        <v>248758.33278158942</v>
      </c>
      <c r="G29" s="131">
        <f t="shared" si="1"/>
        <v>3215406.2775436318</v>
      </c>
    </row>
    <row r="30" spans="1:11" s="76" customFormat="1" ht="15" customHeight="1" x14ac:dyDescent="0.2">
      <c r="A30" s="83">
        <v>10</v>
      </c>
      <c r="B30" s="90"/>
      <c r="C30" s="122">
        <v>261196.25278158943</v>
      </c>
      <c r="D30" s="132">
        <f>F29</f>
        <v>248758.33278158942</v>
      </c>
      <c r="E30" s="131">
        <f t="shared" si="3"/>
        <v>12437.92</v>
      </c>
      <c r="F30" s="132">
        <f t="shared" si="2"/>
        <v>0</v>
      </c>
      <c r="G30" s="131">
        <f t="shared" si="1"/>
        <v>3464164.6103252214</v>
      </c>
    </row>
    <row r="31" spans="1:11" s="76" customFormat="1" ht="15" customHeight="1" x14ac:dyDescent="0.25">
      <c r="A31" s="91"/>
      <c r="B31" s="124">
        <f>SUM(B21:B30)</f>
        <v>3464164.6103252205</v>
      </c>
      <c r="C31" s="121">
        <f>SUM(C21:C30)</f>
        <v>4243274.8803252215</v>
      </c>
      <c r="D31" s="133">
        <f>SUM(D21:D30)</f>
        <v>3464164.6103252214</v>
      </c>
      <c r="E31" s="92">
        <f>SUM(E21:E30)</f>
        <v>779110.2699999999</v>
      </c>
      <c r="F31" s="93"/>
      <c r="G31" s="93"/>
    </row>
    <row r="32" spans="1:11" ht="15" customHeight="1" x14ac:dyDescent="0.2">
      <c r="B32" s="94" t="s">
        <v>60</v>
      </c>
      <c r="D32" s="94" t="s">
        <v>61</v>
      </c>
    </row>
    <row r="33" spans="1:253" ht="15" customHeight="1" x14ac:dyDescent="0.25">
      <c r="B33" s="120" t="s">
        <v>62</v>
      </c>
      <c r="C33" s="256">
        <f>C31</f>
        <v>4243274.8803252215</v>
      </c>
    </row>
    <row r="34" spans="1:253" ht="14.25" x14ac:dyDescent="0.25">
      <c r="B34" s="84" t="s">
        <v>71</v>
      </c>
    </row>
    <row r="35" spans="1:253" x14ac:dyDescent="0.2">
      <c r="B35" s="84"/>
    </row>
    <row r="36" spans="1:253" s="4" customFormat="1" ht="15" customHeight="1" x14ac:dyDescent="0.25">
      <c r="A36" s="143" t="s">
        <v>78</v>
      </c>
      <c r="B36" s="144" t="s">
        <v>57</v>
      </c>
      <c r="D36" s="6"/>
      <c r="N36" s="7"/>
      <c r="O36" s="7"/>
      <c r="P36" s="7"/>
      <c r="Q36" s="7"/>
      <c r="R36" s="1"/>
      <c r="S36" s="2"/>
      <c r="T36" s="3"/>
      <c r="U36" s="3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</row>
    <row r="37" spans="1:253" s="112" customFormat="1" ht="15" customHeight="1" x14ac:dyDescent="0.25">
      <c r="A37" s="129" t="s">
        <v>99</v>
      </c>
      <c r="B37" s="114">
        <v>497619.17086955858</v>
      </c>
      <c r="C37" s="113" t="s">
        <v>79</v>
      </c>
    </row>
    <row r="38" spans="1:253" s="112" customFormat="1" ht="15" customHeight="1" x14ac:dyDescent="0.25">
      <c r="A38" s="129" t="s">
        <v>75</v>
      </c>
      <c r="B38" s="126">
        <f>B37</f>
        <v>497619.17086955858</v>
      </c>
      <c r="C38" s="113"/>
    </row>
    <row r="39" spans="1:253" s="76" customFormat="1" ht="15" customHeight="1" x14ac:dyDescent="0.2">
      <c r="B39" s="77" t="s">
        <v>58</v>
      </c>
    </row>
    <row r="40" spans="1:253" ht="15" customHeight="1" x14ac:dyDescent="0.25">
      <c r="A40" s="136" t="s">
        <v>81</v>
      </c>
      <c r="B40" s="136"/>
      <c r="C40" s="137"/>
      <c r="D40" s="138"/>
      <c r="E40" s="138"/>
      <c r="F40" s="138"/>
      <c r="G40" s="138"/>
      <c r="H40" s="81"/>
    </row>
    <row r="41" spans="1:253" ht="15" customHeight="1" x14ac:dyDescent="0.25">
      <c r="A41" s="83" t="s">
        <v>3</v>
      </c>
      <c r="B41" s="285">
        <f>B18</f>
        <v>0.05</v>
      </c>
      <c r="C41" s="84"/>
      <c r="D41" s="84"/>
      <c r="E41" s="84"/>
      <c r="F41" s="84"/>
      <c r="G41" s="84"/>
      <c r="H41" s="81"/>
      <c r="I41" s="84"/>
    </row>
    <row r="42" spans="1:253" ht="15" customHeight="1" x14ac:dyDescent="0.2">
      <c r="A42" s="134"/>
      <c r="B42" s="135"/>
      <c r="C42" s="84"/>
      <c r="D42" s="84"/>
      <c r="E42" s="84"/>
      <c r="F42" s="84"/>
      <c r="G42" s="84"/>
      <c r="H42" s="81"/>
      <c r="I42" s="84"/>
    </row>
    <row r="43" spans="1:253" ht="15" customHeight="1" x14ac:dyDescent="0.25">
      <c r="A43" s="9" t="s">
        <v>4</v>
      </c>
      <c r="B43" s="86" t="s">
        <v>59</v>
      </c>
      <c r="C43" s="141" t="s">
        <v>82</v>
      </c>
      <c r="D43" s="145" t="s">
        <v>5</v>
      </c>
      <c r="E43" s="145" t="s">
        <v>6</v>
      </c>
      <c r="F43" s="145" t="s">
        <v>7</v>
      </c>
      <c r="G43" s="145" t="s">
        <v>8</v>
      </c>
      <c r="H43" s="81"/>
      <c r="I43" s="84"/>
    </row>
    <row r="44" spans="1:253" ht="15" customHeight="1" x14ac:dyDescent="0.2">
      <c r="A44" s="9">
        <v>1</v>
      </c>
      <c r="B44" s="309">
        <f>B38</f>
        <v>497619.17086955858</v>
      </c>
      <c r="C44" s="139"/>
      <c r="D44" s="145"/>
      <c r="E44" s="145"/>
      <c r="F44" s="145"/>
      <c r="G44" s="145"/>
      <c r="H44" s="81"/>
      <c r="I44" s="84"/>
    </row>
    <row r="45" spans="1:253" ht="15" customHeight="1" x14ac:dyDescent="0.2">
      <c r="A45" s="9">
        <v>2</v>
      </c>
      <c r="B45" s="310"/>
      <c r="C45" s="139"/>
      <c r="D45" s="145"/>
      <c r="E45" s="145"/>
      <c r="F45" s="145"/>
      <c r="G45" s="145"/>
      <c r="H45" s="81"/>
      <c r="I45" s="84"/>
    </row>
    <row r="46" spans="1:253" ht="15" customHeight="1" x14ac:dyDescent="0.2">
      <c r="A46" s="9">
        <v>3</v>
      </c>
      <c r="B46" s="311"/>
      <c r="C46" s="139"/>
      <c r="D46" s="145"/>
      <c r="E46" s="145"/>
      <c r="F46" s="145"/>
      <c r="G46" s="145"/>
      <c r="H46" s="81"/>
      <c r="I46" s="84"/>
    </row>
    <row r="47" spans="1:253" ht="15" customHeight="1" x14ac:dyDescent="0.2">
      <c r="A47" s="9">
        <v>4</v>
      </c>
      <c r="B47" s="10"/>
      <c r="C47" s="140">
        <v>85998.45</v>
      </c>
      <c r="D47" s="131">
        <f t="shared" ref="D47:D53" si="4">C47-E47</f>
        <v>61117.49</v>
      </c>
      <c r="E47" s="131">
        <f>ROUND(B44*$B$41, 2)</f>
        <v>24880.959999999999</v>
      </c>
      <c r="F47" s="131">
        <f>B44-D47</f>
        <v>436501.68086955859</v>
      </c>
      <c r="G47" s="131">
        <f>D47</f>
        <v>61117.49</v>
      </c>
      <c r="H47" s="81"/>
      <c r="I47" s="84"/>
    </row>
    <row r="48" spans="1:253" ht="15" customHeight="1" x14ac:dyDescent="0.2">
      <c r="A48" s="9">
        <v>5</v>
      </c>
      <c r="B48" s="10"/>
      <c r="C48" s="11">
        <f t="shared" ref="C48:C53" si="5">C47</f>
        <v>85998.45</v>
      </c>
      <c r="D48" s="131">
        <f t="shared" si="4"/>
        <v>64173.369999999995</v>
      </c>
      <c r="E48" s="131">
        <f t="shared" ref="E48:E53" si="6">ROUND(F47*$B$41, 2)</f>
        <v>21825.08</v>
      </c>
      <c r="F48" s="131">
        <f t="shared" ref="F48:F53" si="7">F47-D48</f>
        <v>372328.3108695586</v>
      </c>
      <c r="G48" s="131">
        <f t="shared" ref="G48:G53" si="8">G47+D48</f>
        <v>125290.85999999999</v>
      </c>
      <c r="H48" s="81"/>
      <c r="I48" s="84"/>
    </row>
    <row r="49" spans="1:9" ht="15" customHeight="1" x14ac:dyDescent="0.2">
      <c r="A49" s="9">
        <v>6</v>
      </c>
      <c r="B49" s="10"/>
      <c r="C49" s="11">
        <f t="shared" si="5"/>
        <v>85998.45</v>
      </c>
      <c r="D49" s="131">
        <f t="shared" si="4"/>
        <v>67382.03</v>
      </c>
      <c r="E49" s="131">
        <f t="shared" si="6"/>
        <v>18616.419999999998</v>
      </c>
      <c r="F49" s="131">
        <f t="shared" si="7"/>
        <v>304946.28086955857</v>
      </c>
      <c r="G49" s="131">
        <f t="shared" si="8"/>
        <v>192672.88999999998</v>
      </c>
      <c r="H49" s="81"/>
      <c r="I49" s="84"/>
    </row>
    <row r="50" spans="1:9" ht="15" customHeight="1" x14ac:dyDescent="0.2">
      <c r="A50" s="9">
        <v>7</v>
      </c>
      <c r="B50" s="10"/>
      <c r="C50" s="11">
        <f t="shared" si="5"/>
        <v>85998.45</v>
      </c>
      <c r="D50" s="131">
        <f t="shared" si="4"/>
        <v>70751.14</v>
      </c>
      <c r="E50" s="131">
        <f t="shared" si="6"/>
        <v>15247.31</v>
      </c>
      <c r="F50" s="131">
        <f t="shared" si="7"/>
        <v>234195.14086955856</v>
      </c>
      <c r="G50" s="131">
        <f t="shared" si="8"/>
        <v>263424.02999999997</v>
      </c>
      <c r="H50" s="81"/>
      <c r="I50" s="84"/>
    </row>
    <row r="51" spans="1:9" ht="15" customHeight="1" x14ac:dyDescent="0.2">
      <c r="A51" s="9">
        <v>8</v>
      </c>
      <c r="B51" s="10"/>
      <c r="C51" s="11">
        <f t="shared" si="5"/>
        <v>85998.45</v>
      </c>
      <c r="D51" s="131">
        <f t="shared" si="4"/>
        <v>74288.69</v>
      </c>
      <c r="E51" s="131">
        <f t="shared" si="6"/>
        <v>11709.76</v>
      </c>
      <c r="F51" s="131">
        <f t="shared" si="7"/>
        <v>159906.45086955855</v>
      </c>
      <c r="G51" s="131">
        <f t="shared" si="8"/>
        <v>337712.72</v>
      </c>
      <c r="H51" s="81"/>
      <c r="I51" s="84"/>
    </row>
    <row r="52" spans="1:9" ht="15" customHeight="1" x14ac:dyDescent="0.2">
      <c r="A52" s="9">
        <v>9</v>
      </c>
      <c r="B52" s="71"/>
      <c r="C52" s="11">
        <f t="shared" si="5"/>
        <v>85998.45</v>
      </c>
      <c r="D52" s="131">
        <f t="shared" si="4"/>
        <v>78003.13</v>
      </c>
      <c r="E52" s="131">
        <f t="shared" si="6"/>
        <v>7995.32</v>
      </c>
      <c r="F52" s="131">
        <f t="shared" si="7"/>
        <v>81903.320869558549</v>
      </c>
      <c r="G52" s="131">
        <f t="shared" si="8"/>
        <v>415715.85</v>
      </c>
      <c r="H52" s="81"/>
      <c r="I52" s="84"/>
    </row>
    <row r="53" spans="1:9" ht="15" customHeight="1" x14ac:dyDescent="0.2">
      <c r="A53" s="9">
        <v>10</v>
      </c>
      <c r="B53" s="10"/>
      <c r="C53" s="11">
        <f t="shared" si="5"/>
        <v>85998.45</v>
      </c>
      <c r="D53" s="131">
        <f t="shared" si="4"/>
        <v>81903.28</v>
      </c>
      <c r="E53" s="131">
        <f t="shared" si="6"/>
        <v>4095.17</v>
      </c>
      <c r="F53" s="131">
        <f t="shared" si="7"/>
        <v>4.0869558550184593E-2</v>
      </c>
      <c r="G53" s="131">
        <f t="shared" si="8"/>
        <v>497619.13</v>
      </c>
      <c r="H53" s="81"/>
      <c r="I53" s="84"/>
    </row>
    <row r="54" spans="1:9" ht="15" x14ac:dyDescent="0.25">
      <c r="A54" s="8"/>
      <c r="B54" s="124">
        <f>SUM(B42:B53)</f>
        <v>497619.17086955858</v>
      </c>
      <c r="C54" s="121">
        <f>SUM(C42:C53)</f>
        <v>601989.15</v>
      </c>
      <c r="D54" s="133">
        <f>SUM(D42:D53)</f>
        <v>497619.13</v>
      </c>
      <c r="E54" s="92">
        <f>SUM(E42:E53)</f>
        <v>104370.02</v>
      </c>
      <c r="F54" s="93"/>
      <c r="G54" s="93"/>
    </row>
    <row r="55" spans="1:9" x14ac:dyDescent="0.2">
      <c r="A55" s="8"/>
      <c r="B55" s="94" t="s">
        <v>60</v>
      </c>
      <c r="C55" s="84"/>
      <c r="D55" s="94" t="s">
        <v>61</v>
      </c>
      <c r="E55" s="84"/>
      <c r="F55" s="84"/>
      <c r="G55" s="84"/>
    </row>
    <row r="56" spans="1:9" ht="14.25" x14ac:dyDescent="0.25">
      <c r="A56" s="8"/>
      <c r="B56" s="142" t="s">
        <v>80</v>
      </c>
      <c r="C56" s="256">
        <f>C54</f>
        <v>601989.15</v>
      </c>
    </row>
    <row r="57" spans="1:9" ht="14.25" x14ac:dyDescent="0.25">
      <c r="A57" s="8"/>
      <c r="B57" s="84" t="s">
        <v>84</v>
      </c>
    </row>
    <row r="59" spans="1:9" ht="15" x14ac:dyDescent="0.25">
      <c r="A59" s="95"/>
      <c r="B59" s="95"/>
      <c r="C59" s="95"/>
      <c r="D59" s="96" t="s">
        <v>36</v>
      </c>
      <c r="E59" s="97"/>
      <c r="F59" s="98"/>
      <c r="G59" s="98"/>
    </row>
    <row r="60" spans="1:9" ht="9" customHeight="1" x14ac:dyDescent="0.25">
      <c r="A60" s="95"/>
      <c r="B60" s="95"/>
      <c r="C60" s="95"/>
      <c r="D60" s="95"/>
      <c r="E60" s="95"/>
      <c r="F60" s="52"/>
      <c r="G60" s="52"/>
    </row>
    <row r="61" spans="1:9" ht="15" x14ac:dyDescent="0.25">
      <c r="A61" s="95"/>
      <c r="B61" s="95"/>
      <c r="C61" s="95"/>
      <c r="D61" s="96" t="s">
        <v>37</v>
      </c>
      <c r="E61" s="97"/>
      <c r="F61" s="98"/>
      <c r="G61" s="98"/>
    </row>
    <row r="62" spans="1:9" ht="9.75" customHeight="1" x14ac:dyDescent="0.25">
      <c r="A62" s="95"/>
      <c r="B62" s="95"/>
      <c r="C62" s="95"/>
      <c r="D62" s="96"/>
      <c r="E62" s="95"/>
      <c r="F62" s="52"/>
      <c r="G62" s="52"/>
    </row>
    <row r="63" spans="1:9" ht="15" x14ac:dyDescent="0.25">
      <c r="A63" s="95"/>
      <c r="B63" s="95"/>
      <c r="C63" s="95"/>
      <c r="D63" s="96" t="s">
        <v>38</v>
      </c>
      <c r="E63" s="97"/>
      <c r="F63" s="98"/>
      <c r="G63" s="98"/>
    </row>
  </sheetData>
  <mergeCells count="6">
    <mergeCell ref="B44:B46"/>
    <mergeCell ref="A1:G1"/>
    <mergeCell ref="A3:G3"/>
    <mergeCell ref="A4:G4"/>
    <mergeCell ref="A5:G5"/>
    <mergeCell ref="A2:G2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7">
    <tabColor rgb="FF92D050"/>
    <pageSetUpPr fitToPage="1"/>
  </sheetPr>
  <dimension ref="A1:HT105"/>
  <sheetViews>
    <sheetView view="pageBreakPreview" zoomScaleNormal="93" zoomScaleSheetLayoutView="100" workbookViewId="0">
      <selection activeCell="G27" sqref="G27"/>
    </sheetView>
  </sheetViews>
  <sheetFormatPr defaultRowHeight="12.75" x14ac:dyDescent="0.2"/>
  <cols>
    <col min="1" max="1" width="3.42578125" style="82" bestFit="1" customWidth="1"/>
    <col min="2" max="2" width="99.5703125" style="82" customWidth="1"/>
    <col min="3" max="3" width="20.7109375" style="82" customWidth="1"/>
    <col min="4" max="5" width="19.7109375" style="82" customWidth="1"/>
    <col min="6" max="6" width="16.42578125" style="82" customWidth="1"/>
    <col min="7" max="8" width="19.7109375" style="82" customWidth="1"/>
    <col min="9" max="231" width="9.140625" style="82"/>
    <col min="232" max="232" width="80.7109375" style="82" customWidth="1"/>
    <col min="233" max="238" width="19.7109375" style="82" customWidth="1"/>
    <col min="239" max="239" width="20.7109375" style="82" customWidth="1"/>
    <col min="240" max="240" width="15.5703125" style="82" bestFit="1" customWidth="1"/>
    <col min="241" max="241" width="11.7109375" style="82" bestFit="1" customWidth="1"/>
    <col min="242" max="242" width="12.7109375" style="82" bestFit="1" customWidth="1"/>
    <col min="243" max="487" width="9.140625" style="82"/>
    <col min="488" max="488" width="80.7109375" style="82" customWidth="1"/>
    <col min="489" max="494" width="19.7109375" style="82" customWidth="1"/>
    <col min="495" max="495" width="20.7109375" style="82" customWidth="1"/>
    <col min="496" max="496" width="15.5703125" style="82" bestFit="1" customWidth="1"/>
    <col min="497" max="497" width="11.7109375" style="82" bestFit="1" customWidth="1"/>
    <col min="498" max="498" width="12.7109375" style="82" bestFit="1" customWidth="1"/>
    <col min="499" max="743" width="9.140625" style="82"/>
    <col min="744" max="744" width="80.7109375" style="82" customWidth="1"/>
    <col min="745" max="750" width="19.7109375" style="82" customWidth="1"/>
    <col min="751" max="751" width="20.7109375" style="82" customWidth="1"/>
    <col min="752" max="752" width="15.5703125" style="82" bestFit="1" customWidth="1"/>
    <col min="753" max="753" width="11.7109375" style="82" bestFit="1" customWidth="1"/>
    <col min="754" max="754" width="12.7109375" style="82" bestFit="1" customWidth="1"/>
    <col min="755" max="999" width="9.140625" style="82"/>
    <col min="1000" max="1000" width="80.7109375" style="82" customWidth="1"/>
    <col min="1001" max="1006" width="19.7109375" style="82" customWidth="1"/>
    <col min="1007" max="1007" width="20.7109375" style="82" customWidth="1"/>
    <col min="1008" max="1008" width="15.5703125" style="82" bestFit="1" customWidth="1"/>
    <col min="1009" max="1009" width="11.7109375" style="82" bestFit="1" customWidth="1"/>
    <col min="1010" max="1010" width="12.7109375" style="82" bestFit="1" customWidth="1"/>
    <col min="1011" max="1255" width="9.140625" style="82"/>
    <col min="1256" max="1256" width="80.7109375" style="82" customWidth="1"/>
    <col min="1257" max="1262" width="19.7109375" style="82" customWidth="1"/>
    <col min="1263" max="1263" width="20.7109375" style="82" customWidth="1"/>
    <col min="1264" max="1264" width="15.5703125" style="82" bestFit="1" customWidth="1"/>
    <col min="1265" max="1265" width="11.7109375" style="82" bestFit="1" customWidth="1"/>
    <col min="1266" max="1266" width="12.7109375" style="82" bestFit="1" customWidth="1"/>
    <col min="1267" max="1511" width="9.140625" style="82"/>
    <col min="1512" max="1512" width="80.7109375" style="82" customWidth="1"/>
    <col min="1513" max="1518" width="19.7109375" style="82" customWidth="1"/>
    <col min="1519" max="1519" width="20.7109375" style="82" customWidth="1"/>
    <col min="1520" max="1520" width="15.5703125" style="82" bestFit="1" customWidth="1"/>
    <col min="1521" max="1521" width="11.7109375" style="82" bestFit="1" customWidth="1"/>
    <col min="1522" max="1522" width="12.7109375" style="82" bestFit="1" customWidth="1"/>
    <col min="1523" max="1767" width="9.140625" style="82"/>
    <col min="1768" max="1768" width="80.7109375" style="82" customWidth="1"/>
    <col min="1769" max="1774" width="19.7109375" style="82" customWidth="1"/>
    <col min="1775" max="1775" width="20.7109375" style="82" customWidth="1"/>
    <col min="1776" max="1776" width="15.5703125" style="82" bestFit="1" customWidth="1"/>
    <col min="1777" max="1777" width="11.7109375" style="82" bestFit="1" customWidth="1"/>
    <col min="1778" max="1778" width="12.7109375" style="82" bestFit="1" customWidth="1"/>
    <col min="1779" max="2023" width="9.140625" style="82"/>
    <col min="2024" max="2024" width="80.7109375" style="82" customWidth="1"/>
    <col min="2025" max="2030" width="19.7109375" style="82" customWidth="1"/>
    <col min="2031" max="2031" width="20.7109375" style="82" customWidth="1"/>
    <col min="2032" max="2032" width="15.5703125" style="82" bestFit="1" customWidth="1"/>
    <col min="2033" max="2033" width="11.7109375" style="82" bestFit="1" customWidth="1"/>
    <col min="2034" max="2034" width="12.7109375" style="82" bestFit="1" customWidth="1"/>
    <col min="2035" max="2279" width="9.140625" style="82"/>
    <col min="2280" max="2280" width="80.7109375" style="82" customWidth="1"/>
    <col min="2281" max="2286" width="19.7109375" style="82" customWidth="1"/>
    <col min="2287" max="2287" width="20.7109375" style="82" customWidth="1"/>
    <col min="2288" max="2288" width="15.5703125" style="82" bestFit="1" customWidth="1"/>
    <col min="2289" max="2289" width="11.7109375" style="82" bestFit="1" customWidth="1"/>
    <col min="2290" max="2290" width="12.7109375" style="82" bestFit="1" customWidth="1"/>
    <col min="2291" max="2535" width="9.140625" style="82"/>
    <col min="2536" max="2536" width="80.7109375" style="82" customWidth="1"/>
    <col min="2537" max="2542" width="19.7109375" style="82" customWidth="1"/>
    <col min="2543" max="2543" width="20.7109375" style="82" customWidth="1"/>
    <col min="2544" max="2544" width="15.5703125" style="82" bestFit="1" customWidth="1"/>
    <col min="2545" max="2545" width="11.7109375" style="82" bestFit="1" customWidth="1"/>
    <col min="2546" max="2546" width="12.7109375" style="82" bestFit="1" customWidth="1"/>
    <col min="2547" max="2791" width="9.140625" style="82"/>
    <col min="2792" max="2792" width="80.7109375" style="82" customWidth="1"/>
    <col min="2793" max="2798" width="19.7109375" style="82" customWidth="1"/>
    <col min="2799" max="2799" width="20.7109375" style="82" customWidth="1"/>
    <col min="2800" max="2800" width="15.5703125" style="82" bestFit="1" customWidth="1"/>
    <col min="2801" max="2801" width="11.7109375" style="82" bestFit="1" customWidth="1"/>
    <col min="2802" max="2802" width="12.7109375" style="82" bestFit="1" customWidth="1"/>
    <col min="2803" max="3047" width="9.140625" style="82"/>
    <col min="3048" max="3048" width="80.7109375" style="82" customWidth="1"/>
    <col min="3049" max="3054" width="19.7109375" style="82" customWidth="1"/>
    <col min="3055" max="3055" width="20.7109375" style="82" customWidth="1"/>
    <col min="3056" max="3056" width="15.5703125" style="82" bestFit="1" customWidth="1"/>
    <col min="3057" max="3057" width="11.7109375" style="82" bestFit="1" customWidth="1"/>
    <col min="3058" max="3058" width="12.7109375" style="82" bestFit="1" customWidth="1"/>
    <col min="3059" max="3303" width="9.140625" style="82"/>
    <col min="3304" max="3304" width="80.7109375" style="82" customWidth="1"/>
    <col min="3305" max="3310" width="19.7109375" style="82" customWidth="1"/>
    <col min="3311" max="3311" width="20.7109375" style="82" customWidth="1"/>
    <col min="3312" max="3312" width="15.5703125" style="82" bestFit="1" customWidth="1"/>
    <col min="3313" max="3313" width="11.7109375" style="82" bestFit="1" customWidth="1"/>
    <col min="3314" max="3314" width="12.7109375" style="82" bestFit="1" customWidth="1"/>
    <col min="3315" max="3559" width="9.140625" style="82"/>
    <col min="3560" max="3560" width="80.7109375" style="82" customWidth="1"/>
    <col min="3561" max="3566" width="19.7109375" style="82" customWidth="1"/>
    <col min="3567" max="3567" width="20.7109375" style="82" customWidth="1"/>
    <col min="3568" max="3568" width="15.5703125" style="82" bestFit="1" customWidth="1"/>
    <col min="3569" max="3569" width="11.7109375" style="82" bestFit="1" customWidth="1"/>
    <col min="3570" max="3570" width="12.7109375" style="82" bestFit="1" customWidth="1"/>
    <col min="3571" max="3815" width="9.140625" style="82"/>
    <col min="3816" max="3816" width="80.7109375" style="82" customWidth="1"/>
    <col min="3817" max="3822" width="19.7109375" style="82" customWidth="1"/>
    <col min="3823" max="3823" width="20.7109375" style="82" customWidth="1"/>
    <col min="3824" max="3824" width="15.5703125" style="82" bestFit="1" customWidth="1"/>
    <col min="3825" max="3825" width="11.7109375" style="82" bestFit="1" customWidth="1"/>
    <col min="3826" max="3826" width="12.7109375" style="82" bestFit="1" customWidth="1"/>
    <col min="3827" max="4071" width="9.140625" style="82"/>
    <col min="4072" max="4072" width="80.7109375" style="82" customWidth="1"/>
    <col min="4073" max="4078" width="19.7109375" style="82" customWidth="1"/>
    <col min="4079" max="4079" width="20.7109375" style="82" customWidth="1"/>
    <col min="4080" max="4080" width="15.5703125" style="82" bestFit="1" customWidth="1"/>
    <col min="4081" max="4081" width="11.7109375" style="82" bestFit="1" customWidth="1"/>
    <col min="4082" max="4082" width="12.7109375" style="82" bestFit="1" customWidth="1"/>
    <col min="4083" max="4327" width="9.140625" style="82"/>
    <col min="4328" max="4328" width="80.7109375" style="82" customWidth="1"/>
    <col min="4329" max="4334" width="19.7109375" style="82" customWidth="1"/>
    <col min="4335" max="4335" width="20.7109375" style="82" customWidth="1"/>
    <col min="4336" max="4336" width="15.5703125" style="82" bestFit="1" customWidth="1"/>
    <col min="4337" max="4337" width="11.7109375" style="82" bestFit="1" customWidth="1"/>
    <col min="4338" max="4338" width="12.7109375" style="82" bestFit="1" customWidth="1"/>
    <col min="4339" max="4583" width="9.140625" style="82"/>
    <col min="4584" max="4584" width="80.7109375" style="82" customWidth="1"/>
    <col min="4585" max="4590" width="19.7109375" style="82" customWidth="1"/>
    <col min="4591" max="4591" width="20.7109375" style="82" customWidth="1"/>
    <col min="4592" max="4592" width="15.5703125" style="82" bestFit="1" customWidth="1"/>
    <col min="4593" max="4593" width="11.7109375" style="82" bestFit="1" customWidth="1"/>
    <col min="4594" max="4594" width="12.7109375" style="82" bestFit="1" customWidth="1"/>
    <col min="4595" max="4839" width="9.140625" style="82"/>
    <col min="4840" max="4840" width="80.7109375" style="82" customWidth="1"/>
    <col min="4841" max="4846" width="19.7109375" style="82" customWidth="1"/>
    <col min="4847" max="4847" width="20.7109375" style="82" customWidth="1"/>
    <col min="4848" max="4848" width="15.5703125" style="82" bestFit="1" customWidth="1"/>
    <col min="4849" max="4849" width="11.7109375" style="82" bestFit="1" customWidth="1"/>
    <col min="4850" max="4850" width="12.7109375" style="82" bestFit="1" customWidth="1"/>
    <col min="4851" max="5095" width="9.140625" style="82"/>
    <col min="5096" max="5096" width="80.7109375" style="82" customWidth="1"/>
    <col min="5097" max="5102" width="19.7109375" style="82" customWidth="1"/>
    <col min="5103" max="5103" width="20.7109375" style="82" customWidth="1"/>
    <col min="5104" max="5104" width="15.5703125" style="82" bestFit="1" customWidth="1"/>
    <col min="5105" max="5105" width="11.7109375" style="82" bestFit="1" customWidth="1"/>
    <col min="5106" max="5106" width="12.7109375" style="82" bestFit="1" customWidth="1"/>
    <col min="5107" max="5351" width="9.140625" style="82"/>
    <col min="5352" max="5352" width="80.7109375" style="82" customWidth="1"/>
    <col min="5353" max="5358" width="19.7109375" style="82" customWidth="1"/>
    <col min="5359" max="5359" width="20.7109375" style="82" customWidth="1"/>
    <col min="5360" max="5360" width="15.5703125" style="82" bestFit="1" customWidth="1"/>
    <col min="5361" max="5361" width="11.7109375" style="82" bestFit="1" customWidth="1"/>
    <col min="5362" max="5362" width="12.7109375" style="82" bestFit="1" customWidth="1"/>
    <col min="5363" max="5607" width="9.140625" style="82"/>
    <col min="5608" max="5608" width="80.7109375" style="82" customWidth="1"/>
    <col min="5609" max="5614" width="19.7109375" style="82" customWidth="1"/>
    <col min="5615" max="5615" width="20.7109375" style="82" customWidth="1"/>
    <col min="5616" max="5616" width="15.5703125" style="82" bestFit="1" customWidth="1"/>
    <col min="5617" max="5617" width="11.7109375" style="82" bestFit="1" customWidth="1"/>
    <col min="5618" max="5618" width="12.7109375" style="82" bestFit="1" customWidth="1"/>
    <col min="5619" max="5863" width="9.140625" style="82"/>
    <col min="5864" max="5864" width="80.7109375" style="82" customWidth="1"/>
    <col min="5865" max="5870" width="19.7109375" style="82" customWidth="1"/>
    <col min="5871" max="5871" width="20.7109375" style="82" customWidth="1"/>
    <col min="5872" max="5872" width="15.5703125" style="82" bestFit="1" customWidth="1"/>
    <col min="5873" max="5873" width="11.7109375" style="82" bestFit="1" customWidth="1"/>
    <col min="5874" max="5874" width="12.7109375" style="82" bestFit="1" customWidth="1"/>
    <col min="5875" max="6119" width="9.140625" style="82"/>
    <col min="6120" max="6120" width="80.7109375" style="82" customWidth="1"/>
    <col min="6121" max="6126" width="19.7109375" style="82" customWidth="1"/>
    <col min="6127" max="6127" width="20.7109375" style="82" customWidth="1"/>
    <col min="6128" max="6128" width="15.5703125" style="82" bestFit="1" customWidth="1"/>
    <col min="6129" max="6129" width="11.7109375" style="82" bestFit="1" customWidth="1"/>
    <col min="6130" max="6130" width="12.7109375" style="82" bestFit="1" customWidth="1"/>
    <col min="6131" max="6375" width="9.140625" style="82"/>
    <col min="6376" max="6376" width="80.7109375" style="82" customWidth="1"/>
    <col min="6377" max="6382" width="19.7109375" style="82" customWidth="1"/>
    <col min="6383" max="6383" width="20.7109375" style="82" customWidth="1"/>
    <col min="6384" max="6384" width="15.5703125" style="82" bestFit="1" customWidth="1"/>
    <col min="6385" max="6385" width="11.7109375" style="82" bestFit="1" customWidth="1"/>
    <col min="6386" max="6386" width="12.7109375" style="82" bestFit="1" customWidth="1"/>
    <col min="6387" max="6631" width="9.140625" style="82"/>
    <col min="6632" max="6632" width="80.7109375" style="82" customWidth="1"/>
    <col min="6633" max="6638" width="19.7109375" style="82" customWidth="1"/>
    <col min="6639" max="6639" width="20.7109375" style="82" customWidth="1"/>
    <col min="6640" max="6640" width="15.5703125" style="82" bestFit="1" customWidth="1"/>
    <col min="6641" max="6641" width="11.7109375" style="82" bestFit="1" customWidth="1"/>
    <col min="6642" max="6642" width="12.7109375" style="82" bestFit="1" customWidth="1"/>
    <col min="6643" max="6887" width="9.140625" style="82"/>
    <col min="6888" max="6888" width="80.7109375" style="82" customWidth="1"/>
    <col min="6889" max="6894" width="19.7109375" style="82" customWidth="1"/>
    <col min="6895" max="6895" width="20.7109375" style="82" customWidth="1"/>
    <col min="6896" max="6896" width="15.5703125" style="82" bestFit="1" customWidth="1"/>
    <col min="6897" max="6897" width="11.7109375" style="82" bestFit="1" customWidth="1"/>
    <col min="6898" max="6898" width="12.7109375" style="82" bestFit="1" customWidth="1"/>
    <col min="6899" max="7143" width="9.140625" style="82"/>
    <col min="7144" max="7144" width="80.7109375" style="82" customWidth="1"/>
    <col min="7145" max="7150" width="19.7109375" style="82" customWidth="1"/>
    <col min="7151" max="7151" width="20.7109375" style="82" customWidth="1"/>
    <col min="7152" max="7152" width="15.5703125" style="82" bestFit="1" customWidth="1"/>
    <col min="7153" max="7153" width="11.7109375" style="82" bestFit="1" customWidth="1"/>
    <col min="7154" max="7154" width="12.7109375" style="82" bestFit="1" customWidth="1"/>
    <col min="7155" max="7399" width="9.140625" style="82"/>
    <col min="7400" max="7400" width="80.7109375" style="82" customWidth="1"/>
    <col min="7401" max="7406" width="19.7109375" style="82" customWidth="1"/>
    <col min="7407" max="7407" width="20.7109375" style="82" customWidth="1"/>
    <col min="7408" max="7408" width="15.5703125" style="82" bestFit="1" customWidth="1"/>
    <col min="7409" max="7409" width="11.7109375" style="82" bestFit="1" customWidth="1"/>
    <col min="7410" max="7410" width="12.7109375" style="82" bestFit="1" customWidth="1"/>
    <col min="7411" max="7655" width="9.140625" style="82"/>
    <col min="7656" max="7656" width="80.7109375" style="82" customWidth="1"/>
    <col min="7657" max="7662" width="19.7109375" style="82" customWidth="1"/>
    <col min="7663" max="7663" width="20.7109375" style="82" customWidth="1"/>
    <col min="7664" max="7664" width="15.5703125" style="82" bestFit="1" customWidth="1"/>
    <col min="7665" max="7665" width="11.7109375" style="82" bestFit="1" customWidth="1"/>
    <col min="7666" max="7666" width="12.7109375" style="82" bestFit="1" customWidth="1"/>
    <col min="7667" max="7911" width="9.140625" style="82"/>
    <col min="7912" max="7912" width="80.7109375" style="82" customWidth="1"/>
    <col min="7913" max="7918" width="19.7109375" style="82" customWidth="1"/>
    <col min="7919" max="7919" width="20.7109375" style="82" customWidth="1"/>
    <col min="7920" max="7920" width="15.5703125" style="82" bestFit="1" customWidth="1"/>
    <col min="7921" max="7921" width="11.7109375" style="82" bestFit="1" customWidth="1"/>
    <col min="7922" max="7922" width="12.7109375" style="82" bestFit="1" customWidth="1"/>
    <col min="7923" max="8167" width="9.140625" style="82"/>
    <col min="8168" max="8168" width="80.7109375" style="82" customWidth="1"/>
    <col min="8169" max="8174" width="19.7109375" style="82" customWidth="1"/>
    <col min="8175" max="8175" width="20.7109375" style="82" customWidth="1"/>
    <col min="8176" max="8176" width="15.5703125" style="82" bestFit="1" customWidth="1"/>
    <col min="8177" max="8177" width="11.7109375" style="82" bestFit="1" customWidth="1"/>
    <col min="8178" max="8178" width="12.7109375" style="82" bestFit="1" customWidth="1"/>
    <col min="8179" max="8423" width="9.140625" style="82"/>
    <col min="8424" max="8424" width="80.7109375" style="82" customWidth="1"/>
    <col min="8425" max="8430" width="19.7109375" style="82" customWidth="1"/>
    <col min="8431" max="8431" width="20.7109375" style="82" customWidth="1"/>
    <col min="8432" max="8432" width="15.5703125" style="82" bestFit="1" customWidth="1"/>
    <col min="8433" max="8433" width="11.7109375" style="82" bestFit="1" customWidth="1"/>
    <col min="8434" max="8434" width="12.7109375" style="82" bestFit="1" customWidth="1"/>
    <col min="8435" max="8679" width="9.140625" style="82"/>
    <col min="8680" max="8680" width="80.7109375" style="82" customWidth="1"/>
    <col min="8681" max="8686" width="19.7109375" style="82" customWidth="1"/>
    <col min="8687" max="8687" width="20.7109375" style="82" customWidth="1"/>
    <col min="8688" max="8688" width="15.5703125" style="82" bestFit="1" customWidth="1"/>
    <col min="8689" max="8689" width="11.7109375" style="82" bestFit="1" customWidth="1"/>
    <col min="8690" max="8690" width="12.7109375" style="82" bestFit="1" customWidth="1"/>
    <col min="8691" max="8935" width="9.140625" style="82"/>
    <col min="8936" max="8936" width="80.7109375" style="82" customWidth="1"/>
    <col min="8937" max="8942" width="19.7109375" style="82" customWidth="1"/>
    <col min="8943" max="8943" width="20.7109375" style="82" customWidth="1"/>
    <col min="8944" max="8944" width="15.5703125" style="82" bestFit="1" customWidth="1"/>
    <col min="8945" max="8945" width="11.7109375" style="82" bestFit="1" customWidth="1"/>
    <col min="8946" max="8946" width="12.7109375" style="82" bestFit="1" customWidth="1"/>
    <col min="8947" max="9191" width="9.140625" style="82"/>
    <col min="9192" max="9192" width="80.7109375" style="82" customWidth="1"/>
    <col min="9193" max="9198" width="19.7109375" style="82" customWidth="1"/>
    <col min="9199" max="9199" width="20.7109375" style="82" customWidth="1"/>
    <col min="9200" max="9200" width="15.5703125" style="82" bestFit="1" customWidth="1"/>
    <col min="9201" max="9201" width="11.7109375" style="82" bestFit="1" customWidth="1"/>
    <col min="9202" max="9202" width="12.7109375" style="82" bestFit="1" customWidth="1"/>
    <col min="9203" max="9447" width="9.140625" style="82"/>
    <col min="9448" max="9448" width="80.7109375" style="82" customWidth="1"/>
    <col min="9449" max="9454" width="19.7109375" style="82" customWidth="1"/>
    <col min="9455" max="9455" width="20.7109375" style="82" customWidth="1"/>
    <col min="9456" max="9456" width="15.5703125" style="82" bestFit="1" customWidth="1"/>
    <col min="9457" max="9457" width="11.7109375" style="82" bestFit="1" customWidth="1"/>
    <col min="9458" max="9458" width="12.7109375" style="82" bestFit="1" customWidth="1"/>
    <col min="9459" max="9703" width="9.140625" style="82"/>
    <col min="9704" max="9704" width="80.7109375" style="82" customWidth="1"/>
    <col min="9705" max="9710" width="19.7109375" style="82" customWidth="1"/>
    <col min="9711" max="9711" width="20.7109375" style="82" customWidth="1"/>
    <col min="9712" max="9712" width="15.5703125" style="82" bestFit="1" customWidth="1"/>
    <col min="9713" max="9713" width="11.7109375" style="82" bestFit="1" customWidth="1"/>
    <col min="9714" max="9714" width="12.7109375" style="82" bestFit="1" customWidth="1"/>
    <col min="9715" max="9959" width="9.140625" style="82"/>
    <col min="9960" max="9960" width="80.7109375" style="82" customWidth="1"/>
    <col min="9961" max="9966" width="19.7109375" style="82" customWidth="1"/>
    <col min="9967" max="9967" width="20.7109375" style="82" customWidth="1"/>
    <col min="9968" max="9968" width="15.5703125" style="82" bestFit="1" customWidth="1"/>
    <col min="9969" max="9969" width="11.7109375" style="82" bestFit="1" customWidth="1"/>
    <col min="9970" max="9970" width="12.7109375" style="82" bestFit="1" customWidth="1"/>
    <col min="9971" max="10215" width="9.140625" style="82"/>
    <col min="10216" max="10216" width="80.7109375" style="82" customWidth="1"/>
    <col min="10217" max="10222" width="19.7109375" style="82" customWidth="1"/>
    <col min="10223" max="10223" width="20.7109375" style="82" customWidth="1"/>
    <col min="10224" max="10224" width="15.5703125" style="82" bestFit="1" customWidth="1"/>
    <col min="10225" max="10225" width="11.7109375" style="82" bestFit="1" customWidth="1"/>
    <col min="10226" max="10226" width="12.7109375" style="82" bestFit="1" customWidth="1"/>
    <col min="10227" max="10471" width="9.140625" style="82"/>
    <col min="10472" max="10472" width="80.7109375" style="82" customWidth="1"/>
    <col min="10473" max="10478" width="19.7109375" style="82" customWidth="1"/>
    <col min="10479" max="10479" width="20.7109375" style="82" customWidth="1"/>
    <col min="10480" max="10480" width="15.5703125" style="82" bestFit="1" customWidth="1"/>
    <col min="10481" max="10481" width="11.7109375" style="82" bestFit="1" customWidth="1"/>
    <col min="10482" max="10482" width="12.7109375" style="82" bestFit="1" customWidth="1"/>
    <col min="10483" max="10727" width="9.140625" style="82"/>
    <col min="10728" max="10728" width="80.7109375" style="82" customWidth="1"/>
    <col min="10729" max="10734" width="19.7109375" style="82" customWidth="1"/>
    <col min="10735" max="10735" width="20.7109375" style="82" customWidth="1"/>
    <col min="10736" max="10736" width="15.5703125" style="82" bestFit="1" customWidth="1"/>
    <col min="10737" max="10737" width="11.7109375" style="82" bestFit="1" customWidth="1"/>
    <col min="10738" max="10738" width="12.7109375" style="82" bestFit="1" customWidth="1"/>
    <col min="10739" max="10983" width="9.140625" style="82"/>
    <col min="10984" max="10984" width="80.7109375" style="82" customWidth="1"/>
    <col min="10985" max="10990" width="19.7109375" style="82" customWidth="1"/>
    <col min="10991" max="10991" width="20.7109375" style="82" customWidth="1"/>
    <col min="10992" max="10992" width="15.5703125" style="82" bestFit="1" customWidth="1"/>
    <col min="10993" max="10993" width="11.7109375" style="82" bestFit="1" customWidth="1"/>
    <col min="10994" max="10994" width="12.7109375" style="82" bestFit="1" customWidth="1"/>
    <col min="10995" max="11239" width="9.140625" style="82"/>
    <col min="11240" max="11240" width="80.7109375" style="82" customWidth="1"/>
    <col min="11241" max="11246" width="19.7109375" style="82" customWidth="1"/>
    <col min="11247" max="11247" width="20.7109375" style="82" customWidth="1"/>
    <col min="11248" max="11248" width="15.5703125" style="82" bestFit="1" customWidth="1"/>
    <col min="11249" max="11249" width="11.7109375" style="82" bestFit="1" customWidth="1"/>
    <col min="11250" max="11250" width="12.7109375" style="82" bestFit="1" customWidth="1"/>
    <col min="11251" max="11495" width="9.140625" style="82"/>
    <col min="11496" max="11496" width="80.7109375" style="82" customWidth="1"/>
    <col min="11497" max="11502" width="19.7109375" style="82" customWidth="1"/>
    <col min="11503" max="11503" width="20.7109375" style="82" customWidth="1"/>
    <col min="11504" max="11504" width="15.5703125" style="82" bestFit="1" customWidth="1"/>
    <col min="11505" max="11505" width="11.7109375" style="82" bestFit="1" customWidth="1"/>
    <col min="11506" max="11506" width="12.7109375" style="82" bestFit="1" customWidth="1"/>
    <col min="11507" max="11751" width="9.140625" style="82"/>
    <col min="11752" max="11752" width="80.7109375" style="82" customWidth="1"/>
    <col min="11753" max="11758" width="19.7109375" style="82" customWidth="1"/>
    <col min="11759" max="11759" width="20.7109375" style="82" customWidth="1"/>
    <col min="11760" max="11760" width="15.5703125" style="82" bestFit="1" customWidth="1"/>
    <col min="11761" max="11761" width="11.7109375" style="82" bestFit="1" customWidth="1"/>
    <col min="11762" max="11762" width="12.7109375" style="82" bestFit="1" customWidth="1"/>
    <col min="11763" max="12007" width="9.140625" style="82"/>
    <col min="12008" max="12008" width="80.7109375" style="82" customWidth="1"/>
    <col min="12009" max="12014" width="19.7109375" style="82" customWidth="1"/>
    <col min="12015" max="12015" width="20.7109375" style="82" customWidth="1"/>
    <col min="12016" max="12016" width="15.5703125" style="82" bestFit="1" customWidth="1"/>
    <col min="12017" max="12017" width="11.7109375" style="82" bestFit="1" customWidth="1"/>
    <col min="12018" max="12018" width="12.7109375" style="82" bestFit="1" customWidth="1"/>
    <col min="12019" max="12263" width="9.140625" style="82"/>
    <col min="12264" max="12264" width="80.7109375" style="82" customWidth="1"/>
    <col min="12265" max="12270" width="19.7109375" style="82" customWidth="1"/>
    <col min="12271" max="12271" width="20.7109375" style="82" customWidth="1"/>
    <col min="12272" max="12272" width="15.5703125" style="82" bestFit="1" customWidth="1"/>
    <col min="12273" max="12273" width="11.7109375" style="82" bestFit="1" customWidth="1"/>
    <col min="12274" max="12274" width="12.7109375" style="82" bestFit="1" customWidth="1"/>
    <col min="12275" max="12519" width="9.140625" style="82"/>
    <col min="12520" max="12520" width="80.7109375" style="82" customWidth="1"/>
    <col min="12521" max="12526" width="19.7109375" style="82" customWidth="1"/>
    <col min="12527" max="12527" width="20.7109375" style="82" customWidth="1"/>
    <col min="12528" max="12528" width="15.5703125" style="82" bestFit="1" customWidth="1"/>
    <col min="12529" max="12529" width="11.7109375" style="82" bestFit="1" customWidth="1"/>
    <col min="12530" max="12530" width="12.7109375" style="82" bestFit="1" customWidth="1"/>
    <col min="12531" max="12775" width="9.140625" style="82"/>
    <col min="12776" max="12776" width="80.7109375" style="82" customWidth="1"/>
    <col min="12777" max="12782" width="19.7109375" style="82" customWidth="1"/>
    <col min="12783" max="12783" width="20.7109375" style="82" customWidth="1"/>
    <col min="12784" max="12784" width="15.5703125" style="82" bestFit="1" customWidth="1"/>
    <col min="12785" max="12785" width="11.7109375" style="82" bestFit="1" customWidth="1"/>
    <col min="12786" max="12786" width="12.7109375" style="82" bestFit="1" customWidth="1"/>
    <col min="12787" max="13031" width="9.140625" style="82"/>
    <col min="13032" max="13032" width="80.7109375" style="82" customWidth="1"/>
    <col min="13033" max="13038" width="19.7109375" style="82" customWidth="1"/>
    <col min="13039" max="13039" width="20.7109375" style="82" customWidth="1"/>
    <col min="13040" max="13040" width="15.5703125" style="82" bestFit="1" customWidth="1"/>
    <col min="13041" max="13041" width="11.7109375" style="82" bestFit="1" customWidth="1"/>
    <col min="13042" max="13042" width="12.7109375" style="82" bestFit="1" customWidth="1"/>
    <col min="13043" max="13287" width="9.140625" style="82"/>
    <col min="13288" max="13288" width="80.7109375" style="82" customWidth="1"/>
    <col min="13289" max="13294" width="19.7109375" style="82" customWidth="1"/>
    <col min="13295" max="13295" width="20.7109375" style="82" customWidth="1"/>
    <col min="13296" max="13296" width="15.5703125" style="82" bestFit="1" customWidth="1"/>
    <col min="13297" max="13297" width="11.7109375" style="82" bestFit="1" customWidth="1"/>
    <col min="13298" max="13298" width="12.7109375" style="82" bestFit="1" customWidth="1"/>
    <col min="13299" max="13543" width="9.140625" style="82"/>
    <col min="13544" max="13544" width="80.7109375" style="82" customWidth="1"/>
    <col min="13545" max="13550" width="19.7109375" style="82" customWidth="1"/>
    <col min="13551" max="13551" width="20.7109375" style="82" customWidth="1"/>
    <col min="13552" max="13552" width="15.5703125" style="82" bestFit="1" customWidth="1"/>
    <col min="13553" max="13553" width="11.7109375" style="82" bestFit="1" customWidth="1"/>
    <col min="13554" max="13554" width="12.7109375" style="82" bestFit="1" customWidth="1"/>
    <col min="13555" max="13799" width="9.140625" style="82"/>
    <col min="13800" max="13800" width="80.7109375" style="82" customWidth="1"/>
    <col min="13801" max="13806" width="19.7109375" style="82" customWidth="1"/>
    <col min="13807" max="13807" width="20.7109375" style="82" customWidth="1"/>
    <col min="13808" max="13808" width="15.5703125" style="82" bestFit="1" customWidth="1"/>
    <col min="13809" max="13809" width="11.7109375" style="82" bestFit="1" customWidth="1"/>
    <col min="13810" max="13810" width="12.7109375" style="82" bestFit="1" customWidth="1"/>
    <col min="13811" max="14055" width="9.140625" style="82"/>
    <col min="14056" max="14056" width="80.7109375" style="82" customWidth="1"/>
    <col min="14057" max="14062" width="19.7109375" style="82" customWidth="1"/>
    <col min="14063" max="14063" width="20.7109375" style="82" customWidth="1"/>
    <col min="14064" max="14064" width="15.5703125" style="82" bestFit="1" customWidth="1"/>
    <col min="14065" max="14065" width="11.7109375" style="82" bestFit="1" customWidth="1"/>
    <col min="14066" max="14066" width="12.7109375" style="82" bestFit="1" customWidth="1"/>
    <col min="14067" max="14311" width="9.140625" style="82"/>
    <col min="14312" max="14312" width="80.7109375" style="82" customWidth="1"/>
    <col min="14313" max="14318" width="19.7109375" style="82" customWidth="1"/>
    <col min="14319" max="14319" width="20.7109375" style="82" customWidth="1"/>
    <col min="14320" max="14320" width="15.5703125" style="82" bestFit="1" customWidth="1"/>
    <col min="14321" max="14321" width="11.7109375" style="82" bestFit="1" customWidth="1"/>
    <col min="14322" max="14322" width="12.7109375" style="82" bestFit="1" customWidth="1"/>
    <col min="14323" max="14567" width="9.140625" style="82"/>
    <col min="14568" max="14568" width="80.7109375" style="82" customWidth="1"/>
    <col min="14569" max="14574" width="19.7109375" style="82" customWidth="1"/>
    <col min="14575" max="14575" width="20.7109375" style="82" customWidth="1"/>
    <col min="14576" max="14576" width="15.5703125" style="82" bestFit="1" customWidth="1"/>
    <col min="14577" max="14577" width="11.7109375" style="82" bestFit="1" customWidth="1"/>
    <col min="14578" max="14578" width="12.7109375" style="82" bestFit="1" customWidth="1"/>
    <col min="14579" max="14823" width="9.140625" style="82"/>
    <col min="14824" max="14824" width="80.7109375" style="82" customWidth="1"/>
    <col min="14825" max="14830" width="19.7109375" style="82" customWidth="1"/>
    <col min="14831" max="14831" width="20.7109375" style="82" customWidth="1"/>
    <col min="14832" max="14832" width="15.5703125" style="82" bestFit="1" customWidth="1"/>
    <col min="14833" max="14833" width="11.7109375" style="82" bestFit="1" customWidth="1"/>
    <col min="14834" max="14834" width="12.7109375" style="82" bestFit="1" customWidth="1"/>
    <col min="14835" max="15079" width="9.140625" style="82"/>
    <col min="15080" max="15080" width="80.7109375" style="82" customWidth="1"/>
    <col min="15081" max="15086" width="19.7109375" style="82" customWidth="1"/>
    <col min="15087" max="15087" width="20.7109375" style="82" customWidth="1"/>
    <col min="15088" max="15088" width="15.5703125" style="82" bestFit="1" customWidth="1"/>
    <col min="15089" max="15089" width="11.7109375" style="82" bestFit="1" customWidth="1"/>
    <col min="15090" max="15090" width="12.7109375" style="82" bestFit="1" customWidth="1"/>
    <col min="15091" max="15335" width="9.140625" style="82"/>
    <col min="15336" max="15336" width="80.7109375" style="82" customWidth="1"/>
    <col min="15337" max="15342" width="19.7109375" style="82" customWidth="1"/>
    <col min="15343" max="15343" width="20.7109375" style="82" customWidth="1"/>
    <col min="15344" max="15344" width="15.5703125" style="82" bestFit="1" customWidth="1"/>
    <col min="15345" max="15345" width="11.7109375" style="82" bestFit="1" customWidth="1"/>
    <col min="15346" max="15346" width="12.7109375" style="82" bestFit="1" customWidth="1"/>
    <col min="15347" max="15591" width="9.140625" style="82"/>
    <col min="15592" max="15592" width="80.7109375" style="82" customWidth="1"/>
    <col min="15593" max="15598" width="19.7109375" style="82" customWidth="1"/>
    <col min="15599" max="15599" width="20.7109375" style="82" customWidth="1"/>
    <col min="15600" max="15600" width="15.5703125" style="82" bestFit="1" customWidth="1"/>
    <col min="15601" max="15601" width="11.7109375" style="82" bestFit="1" customWidth="1"/>
    <col min="15602" max="15602" width="12.7109375" style="82" bestFit="1" customWidth="1"/>
    <col min="15603" max="15847" width="9.140625" style="82"/>
    <col min="15848" max="15848" width="80.7109375" style="82" customWidth="1"/>
    <col min="15849" max="15854" width="19.7109375" style="82" customWidth="1"/>
    <col min="15855" max="15855" width="20.7109375" style="82" customWidth="1"/>
    <col min="15856" max="15856" width="15.5703125" style="82" bestFit="1" customWidth="1"/>
    <col min="15857" max="15857" width="11.7109375" style="82" bestFit="1" customWidth="1"/>
    <col min="15858" max="15858" width="12.7109375" style="82" bestFit="1" customWidth="1"/>
    <col min="15859" max="16103" width="9.140625" style="82"/>
    <col min="16104" max="16104" width="80.7109375" style="82" customWidth="1"/>
    <col min="16105" max="16110" width="19.7109375" style="82" customWidth="1"/>
    <col min="16111" max="16111" width="20.7109375" style="82" customWidth="1"/>
    <col min="16112" max="16112" width="15.5703125" style="82" bestFit="1" customWidth="1"/>
    <col min="16113" max="16113" width="11.7109375" style="82" bestFit="1" customWidth="1"/>
    <col min="16114" max="16114" width="12.7109375" style="82" bestFit="1" customWidth="1"/>
    <col min="16115" max="16384" width="9.140625" style="82"/>
  </cols>
  <sheetData>
    <row r="1" spans="1:8" s="3" customFormat="1" ht="26.25" x14ac:dyDescent="0.2">
      <c r="B1" s="312" t="s">
        <v>65</v>
      </c>
      <c r="C1" s="312"/>
      <c r="D1" s="312"/>
      <c r="E1" s="312"/>
      <c r="F1" s="312"/>
      <c r="G1" s="312"/>
      <c r="H1" s="312"/>
    </row>
    <row r="2" spans="1:8" s="3" customFormat="1" ht="15" customHeight="1" x14ac:dyDescent="0.2">
      <c r="B2" s="316" t="s">
        <v>66</v>
      </c>
      <c r="C2" s="316"/>
      <c r="D2" s="316"/>
      <c r="E2" s="316"/>
      <c r="F2" s="316"/>
      <c r="G2" s="316"/>
      <c r="H2" s="316"/>
    </row>
    <row r="3" spans="1:8" s="3" customFormat="1" ht="15" customHeight="1" x14ac:dyDescent="0.35">
      <c r="B3" s="313" t="s">
        <v>94</v>
      </c>
      <c r="C3" s="313"/>
      <c r="D3" s="313"/>
      <c r="E3" s="313"/>
      <c r="F3" s="313"/>
      <c r="G3" s="313"/>
      <c r="H3" s="313"/>
    </row>
    <row r="4" spans="1:8" s="4" customFormat="1" ht="15" customHeight="1" x14ac:dyDescent="0.25">
      <c r="B4" s="314" t="s">
        <v>67</v>
      </c>
      <c r="C4" s="314"/>
      <c r="D4" s="314"/>
      <c r="E4" s="314"/>
      <c r="F4" s="314"/>
      <c r="G4" s="314"/>
      <c r="H4" s="314"/>
    </row>
    <row r="5" spans="1:8" s="4" customFormat="1" ht="8.25" customHeight="1" x14ac:dyDescent="0.25">
      <c r="B5" s="203"/>
      <c r="C5" s="203"/>
      <c r="D5" s="203"/>
      <c r="E5" s="203"/>
      <c r="F5" s="203"/>
      <c r="G5" s="203"/>
      <c r="H5" s="203"/>
    </row>
    <row r="6" spans="1:8" s="219" customFormat="1" ht="15" customHeight="1" x14ac:dyDescent="0.2">
      <c r="A6" s="240"/>
      <c r="B6" s="241" t="s">
        <v>146</v>
      </c>
      <c r="C6" s="149" t="s">
        <v>15</v>
      </c>
    </row>
    <row r="7" spans="1:8" s="200" customFormat="1" ht="15" customHeight="1" x14ac:dyDescent="0.2">
      <c r="A7" s="220">
        <v>1</v>
      </c>
      <c r="B7" s="218" t="s">
        <v>147</v>
      </c>
      <c r="C7" s="221"/>
      <c r="D7" s="320" t="s">
        <v>16</v>
      </c>
      <c r="E7" s="321"/>
      <c r="F7" s="322"/>
      <c r="G7" s="320" t="s">
        <v>17</v>
      </c>
      <c r="H7" s="322"/>
    </row>
    <row r="8" spans="1:8" s="200" customFormat="1" ht="15" customHeight="1" x14ac:dyDescent="0.25">
      <c r="A8" s="222" t="s">
        <v>135</v>
      </c>
      <c r="B8" s="208" t="s">
        <v>174</v>
      </c>
      <c r="C8" s="267"/>
      <c r="D8" s="264"/>
      <c r="E8" s="266"/>
      <c r="F8" s="265"/>
      <c r="G8" s="264"/>
      <c r="H8" s="265"/>
    </row>
    <row r="9" spans="1:8" s="200" customFormat="1" ht="15" customHeight="1" x14ac:dyDescent="0.25">
      <c r="A9" s="223" t="s">
        <v>143</v>
      </c>
      <c r="B9" s="209" t="s">
        <v>165</v>
      </c>
      <c r="C9" s="224">
        <v>349560.29</v>
      </c>
      <c r="D9" s="207"/>
      <c r="E9" s="207"/>
    </row>
    <row r="10" spans="1:8" s="200" customFormat="1" ht="15" customHeight="1" x14ac:dyDescent="0.25">
      <c r="A10" s="225" t="s">
        <v>136</v>
      </c>
      <c r="B10" s="209" t="s">
        <v>144</v>
      </c>
      <c r="C10" s="268"/>
      <c r="D10" s="317"/>
      <c r="E10" s="319"/>
      <c r="F10" s="318"/>
      <c r="G10" s="317"/>
      <c r="H10" s="318"/>
    </row>
    <row r="11" spans="1:8" s="200" customFormat="1" ht="15" customHeight="1" x14ac:dyDescent="0.25">
      <c r="A11" s="225" t="s">
        <v>137</v>
      </c>
      <c r="B11" s="209" t="s">
        <v>145</v>
      </c>
      <c r="C11" s="268"/>
      <c r="D11" s="317"/>
      <c r="E11" s="319"/>
      <c r="F11" s="318"/>
      <c r="G11" s="317"/>
      <c r="H11" s="318"/>
    </row>
    <row r="12" spans="1:8" s="200" customFormat="1" ht="15" customHeight="1" x14ac:dyDescent="0.25">
      <c r="A12" s="225" t="s">
        <v>138</v>
      </c>
      <c r="B12" s="209" t="s">
        <v>166</v>
      </c>
      <c r="C12" s="224">
        <v>0</v>
      </c>
      <c r="D12" s="207"/>
      <c r="E12" s="207"/>
    </row>
    <row r="13" spans="1:8" s="200" customFormat="1" ht="15" customHeight="1" x14ac:dyDescent="0.25">
      <c r="A13" s="225" t="s">
        <v>139</v>
      </c>
      <c r="B13" s="209" t="s">
        <v>167</v>
      </c>
      <c r="C13" s="224">
        <v>135585.42365044143</v>
      </c>
      <c r="D13" s="207"/>
      <c r="E13" s="207"/>
    </row>
    <row r="14" spans="1:8" s="200" customFormat="1" ht="15" customHeight="1" x14ac:dyDescent="0.25">
      <c r="A14" s="225" t="s">
        <v>140</v>
      </c>
      <c r="B14" s="209" t="s">
        <v>168</v>
      </c>
      <c r="C14" s="224">
        <v>100000</v>
      </c>
      <c r="D14" s="207"/>
      <c r="E14" s="207"/>
    </row>
    <row r="15" spans="1:8" s="200" customFormat="1" ht="15" customHeight="1" x14ac:dyDescent="0.25">
      <c r="A15" s="225" t="s">
        <v>141</v>
      </c>
      <c r="B15" s="209" t="s">
        <v>169</v>
      </c>
      <c r="C15" s="224">
        <v>74619.555499999988</v>
      </c>
      <c r="D15" s="207"/>
      <c r="E15" s="207"/>
    </row>
    <row r="16" spans="1:8" s="200" customFormat="1" ht="15" customHeight="1" x14ac:dyDescent="0.25">
      <c r="A16" s="225" t="s">
        <v>142</v>
      </c>
      <c r="B16" s="209" t="s">
        <v>170</v>
      </c>
      <c r="C16" s="224">
        <v>133601.07999999999</v>
      </c>
      <c r="D16" s="207"/>
      <c r="E16" s="207"/>
    </row>
    <row r="17" spans="1:8" s="200" customFormat="1" ht="15" customHeight="1" x14ac:dyDescent="0.25">
      <c r="A17" s="226" t="s">
        <v>159</v>
      </c>
      <c r="B17" s="210" t="s">
        <v>1</v>
      </c>
      <c r="C17" s="243" t="str">
        <f>IF(C8&lt;&gt;0, SUM(C8:C16), " ")</f>
        <v xml:space="preserve"> </v>
      </c>
      <c r="D17" s="207"/>
      <c r="E17" s="207"/>
    </row>
    <row r="18" spans="1:8" s="200" customFormat="1" ht="15" customHeight="1" x14ac:dyDescent="0.25">
      <c r="A18" s="227" t="s">
        <v>160</v>
      </c>
      <c r="B18" s="211" t="s">
        <v>149</v>
      </c>
      <c r="C18" s="228" t="str">
        <f>IF(C8&lt;&gt;D17, ROUND(C17*0.22, 2), " ")</f>
        <v xml:space="preserve"> </v>
      </c>
      <c r="D18" s="207"/>
      <c r="E18" s="207"/>
    </row>
    <row r="19" spans="1:8" s="201" customFormat="1" ht="15" customHeight="1" x14ac:dyDescent="0.25">
      <c r="A19" s="229" t="s">
        <v>161</v>
      </c>
      <c r="B19" s="212" t="s">
        <v>134</v>
      </c>
      <c r="C19" s="230">
        <f>SUM(C17:C18)</f>
        <v>0</v>
      </c>
      <c r="D19" s="213"/>
      <c r="E19" s="213"/>
    </row>
    <row r="20" spans="1:8" s="201" customFormat="1" ht="15" customHeight="1" x14ac:dyDescent="0.25">
      <c r="A20" s="231"/>
      <c r="B20" s="214"/>
      <c r="C20" s="232"/>
      <c r="D20" s="213"/>
      <c r="E20" s="213"/>
    </row>
    <row r="21" spans="1:8" s="200" customFormat="1" ht="5.25" customHeight="1" x14ac:dyDescent="0.25">
      <c r="A21" s="233"/>
      <c r="B21" s="234"/>
      <c r="C21" s="235"/>
      <c r="D21" s="207"/>
      <c r="E21" s="207"/>
    </row>
    <row r="22" spans="1:8" s="200" customFormat="1" ht="15" customHeight="1" x14ac:dyDescent="0.25">
      <c r="A22" s="220">
        <v>2</v>
      </c>
      <c r="B22" s="218" t="s">
        <v>148</v>
      </c>
      <c r="C22" s="221"/>
      <c r="D22" s="207"/>
      <c r="E22" s="207"/>
    </row>
    <row r="23" spans="1:8" s="200" customFormat="1" ht="15" customHeight="1" x14ac:dyDescent="0.25">
      <c r="A23" s="222" t="s">
        <v>135</v>
      </c>
      <c r="B23" s="208" t="s">
        <v>174</v>
      </c>
      <c r="C23" s="267"/>
      <c r="D23" s="317"/>
      <c r="E23" s="319"/>
      <c r="F23" s="318"/>
      <c r="G23" s="317"/>
      <c r="H23" s="318"/>
    </row>
    <row r="24" spans="1:8" s="200" customFormat="1" ht="15" customHeight="1" x14ac:dyDescent="0.25">
      <c r="A24" s="223" t="s">
        <v>143</v>
      </c>
      <c r="B24" s="209" t="s">
        <v>165</v>
      </c>
      <c r="C24" s="224">
        <v>10800</v>
      </c>
      <c r="D24" s="207"/>
      <c r="E24" s="207"/>
    </row>
    <row r="25" spans="1:8" s="200" customFormat="1" ht="15" customHeight="1" x14ac:dyDescent="0.25">
      <c r="A25" s="225" t="s">
        <v>136</v>
      </c>
      <c r="B25" s="209" t="s">
        <v>144</v>
      </c>
      <c r="C25" s="268"/>
      <c r="D25" s="317"/>
      <c r="E25" s="319"/>
      <c r="F25" s="318"/>
      <c r="G25" s="317"/>
      <c r="H25" s="318"/>
    </row>
    <row r="26" spans="1:8" s="200" customFormat="1" ht="15" customHeight="1" x14ac:dyDescent="0.25">
      <c r="A26" s="225" t="s">
        <v>137</v>
      </c>
      <c r="B26" s="209" t="s">
        <v>145</v>
      </c>
      <c r="C26" s="268"/>
      <c r="D26" s="317"/>
      <c r="E26" s="319"/>
      <c r="F26" s="318"/>
      <c r="G26" s="317"/>
      <c r="H26" s="318"/>
    </row>
    <row r="27" spans="1:8" s="200" customFormat="1" ht="15" customHeight="1" x14ac:dyDescent="0.25">
      <c r="A27" s="225" t="s">
        <v>138</v>
      </c>
      <c r="B27" s="209" t="s">
        <v>166</v>
      </c>
      <c r="C27" s="224">
        <v>0</v>
      </c>
      <c r="D27" s="207"/>
      <c r="E27" s="207"/>
    </row>
    <row r="28" spans="1:8" s="200" customFormat="1" ht="15" customHeight="1" x14ac:dyDescent="0.25">
      <c r="A28" s="225" t="s">
        <v>139</v>
      </c>
      <c r="B28" s="209" t="s">
        <v>171</v>
      </c>
      <c r="C28" s="224">
        <v>7159.0703495585867</v>
      </c>
      <c r="D28" s="207"/>
      <c r="E28" s="207"/>
    </row>
    <row r="29" spans="1:8" s="200" customFormat="1" ht="15" customHeight="1" x14ac:dyDescent="0.25">
      <c r="A29" s="225" t="s">
        <v>140</v>
      </c>
      <c r="B29" s="209" t="s">
        <v>172</v>
      </c>
      <c r="C29" s="224">
        <v>7003</v>
      </c>
      <c r="D29" s="207"/>
      <c r="E29" s="207"/>
    </row>
    <row r="30" spans="1:8" s="200" customFormat="1" ht="15" customHeight="1" x14ac:dyDescent="0.25">
      <c r="A30" s="226" t="s">
        <v>159</v>
      </c>
      <c r="B30" s="215" t="s">
        <v>1</v>
      </c>
      <c r="C30" s="236" t="str">
        <f>IF(C23&lt;&gt;0, SUM(C23:C29), " ")</f>
        <v xml:space="preserve"> </v>
      </c>
      <c r="D30" s="207"/>
      <c r="E30" s="207"/>
    </row>
    <row r="31" spans="1:8" s="200" customFormat="1" ht="15" customHeight="1" x14ac:dyDescent="0.25">
      <c r="A31" s="227" t="s">
        <v>160</v>
      </c>
      <c r="B31" s="216" t="s">
        <v>149</v>
      </c>
      <c r="C31" s="237" t="str">
        <f>IF(C23&lt;&gt;0, ROUND(C30*0.22, 2)," ")</f>
        <v xml:space="preserve"> </v>
      </c>
      <c r="D31" s="207"/>
      <c r="E31" s="207"/>
    </row>
    <row r="32" spans="1:8" s="201" customFormat="1" ht="15" customHeight="1" x14ac:dyDescent="0.25">
      <c r="A32" s="261" t="s">
        <v>161</v>
      </c>
      <c r="B32" s="262" t="s">
        <v>134</v>
      </c>
      <c r="C32" s="263">
        <f>SUM(C30:C31)</f>
        <v>0</v>
      </c>
      <c r="D32" s="213"/>
      <c r="E32" s="213"/>
    </row>
    <row r="33" spans="1:228" s="201" customFormat="1" ht="15" customHeight="1" x14ac:dyDescent="0.25">
      <c r="A33" s="238"/>
      <c r="B33" s="217"/>
      <c r="C33" s="232"/>
      <c r="D33" s="213"/>
      <c r="E33" s="213"/>
    </row>
    <row r="34" spans="1:228" s="200" customFormat="1" ht="15" customHeight="1" x14ac:dyDescent="0.25">
      <c r="A34" s="239"/>
      <c r="B34" s="275" t="s">
        <v>186</v>
      </c>
      <c r="C34" s="276">
        <f>1-(C8+C23)/9009007.2</f>
        <v>1</v>
      </c>
      <c r="D34" s="317"/>
      <c r="E34" s="319"/>
      <c r="F34" s="318"/>
      <c r="G34" s="317"/>
      <c r="H34" s="318"/>
    </row>
    <row r="35" spans="1:228" s="4" customFormat="1" ht="15" customHeight="1" x14ac:dyDescent="0.25">
      <c r="B35" s="315"/>
      <c r="C35" s="315"/>
      <c r="D35" s="315"/>
      <c r="E35" s="315"/>
      <c r="F35" s="315"/>
      <c r="G35" s="315"/>
      <c r="H35" s="315"/>
    </row>
    <row r="36" spans="1:228" s="4" customFormat="1" ht="15" customHeight="1" x14ac:dyDescent="0.25">
      <c r="B36" s="128" t="s">
        <v>69</v>
      </c>
      <c r="C36" s="149" t="s">
        <v>15</v>
      </c>
      <c r="D36" s="320" t="s">
        <v>16</v>
      </c>
      <c r="E36" s="321"/>
      <c r="F36" s="322"/>
      <c r="G36" s="320" t="s">
        <v>17</v>
      </c>
      <c r="H36" s="32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</row>
    <row r="37" spans="1:228" s="112" customFormat="1" ht="15" customHeight="1" x14ac:dyDescent="0.25">
      <c r="B37" s="202" t="s">
        <v>150</v>
      </c>
      <c r="C37" s="204" t="str">
        <f>IF(C8&lt;&gt;0, C17-C9, " ")</f>
        <v xml:space="preserve"> </v>
      </c>
      <c r="D37" s="328"/>
      <c r="E37" s="329"/>
      <c r="F37" s="330"/>
      <c r="G37" s="328"/>
      <c r="H37" s="330"/>
    </row>
    <row r="38" spans="1:228" s="112" customFormat="1" ht="15" customHeight="1" x14ac:dyDescent="0.25">
      <c r="B38" s="130" t="s">
        <v>72</v>
      </c>
      <c r="C38" s="259">
        <v>213106.11</v>
      </c>
      <c r="D38" s="113"/>
    </row>
    <row r="39" spans="1:228" s="112" customFormat="1" ht="15" customHeight="1" x14ac:dyDescent="0.25">
      <c r="A39" s="246" t="e">
        <f>#REF!</f>
        <v>#REF!</v>
      </c>
      <c r="B39" s="130" t="s">
        <v>154</v>
      </c>
      <c r="C39" s="260" t="str">
        <f>IF(C8&lt;&gt;0,ROUND((C17-C9)*0.5, 2)," ")</f>
        <v xml:space="preserve"> </v>
      </c>
      <c r="D39" s="328"/>
      <c r="E39" s="329"/>
      <c r="F39" s="330"/>
      <c r="G39" s="328"/>
      <c r="H39" s="330"/>
    </row>
    <row r="40" spans="1:228" s="112" customFormat="1" ht="15" customHeight="1" x14ac:dyDescent="0.25">
      <c r="B40" s="269" t="s">
        <v>68</v>
      </c>
      <c r="C40" s="270"/>
      <c r="D40" s="328"/>
      <c r="E40" s="329"/>
      <c r="F40" s="330"/>
      <c r="G40" s="328"/>
      <c r="H40" s="330"/>
    </row>
    <row r="41" spans="1:228" s="112" customFormat="1" ht="15" customHeight="1" x14ac:dyDescent="0.25">
      <c r="B41" s="244" t="s">
        <v>176</v>
      </c>
      <c r="C41" s="245" t="str">
        <f>IF(C8&lt;&gt;0, C37-C38-C39-C40, " ")</f>
        <v xml:space="preserve"> </v>
      </c>
      <c r="D41" s="146"/>
    </row>
    <row r="42" spans="1:228" s="112" customFormat="1" ht="15" customHeight="1" x14ac:dyDescent="0.25">
      <c r="B42" s="129" t="s">
        <v>85</v>
      </c>
      <c r="C42" s="271"/>
      <c r="D42" s="328"/>
      <c r="E42" s="329"/>
      <c r="F42" s="330"/>
      <c r="G42" s="328"/>
      <c r="H42" s="330"/>
    </row>
    <row r="43" spans="1:228" s="112" customFormat="1" ht="15" customHeight="1" x14ac:dyDescent="0.25">
      <c r="B43" s="129" t="s">
        <v>86</v>
      </c>
      <c r="C43" s="271"/>
      <c r="D43" s="328"/>
      <c r="E43" s="329"/>
      <c r="F43" s="330"/>
      <c r="G43" s="328"/>
      <c r="H43" s="330"/>
    </row>
    <row r="44" spans="1:228" s="112" customFormat="1" ht="15" customHeight="1" x14ac:dyDescent="0.25">
      <c r="B44" s="129" t="s">
        <v>87</v>
      </c>
      <c r="C44" s="299">
        <f>IF(C8&lt;&gt;0, C41-C42-C43, )</f>
        <v>0</v>
      </c>
      <c r="D44" s="328"/>
      <c r="E44" s="329"/>
      <c r="F44" s="330"/>
      <c r="G44" s="328"/>
      <c r="H44" s="330"/>
    </row>
    <row r="45" spans="1:228" s="112" customFormat="1" ht="15" customHeight="1" x14ac:dyDescent="0.25">
      <c r="B45" s="130" t="s">
        <v>76</v>
      </c>
      <c r="C45" s="154">
        <f>SUM(C42:C44)</f>
        <v>0</v>
      </c>
      <c r="D45" s="113"/>
    </row>
    <row r="46" spans="1:228" s="76" customFormat="1" ht="15" customHeight="1" x14ac:dyDescent="0.2">
      <c r="C46" s="77" t="s">
        <v>58</v>
      </c>
    </row>
    <row r="47" spans="1:228" ht="15" customHeight="1" x14ac:dyDescent="0.25">
      <c r="B47" s="78" t="s">
        <v>192</v>
      </c>
      <c r="C47" s="78"/>
      <c r="D47" s="79"/>
      <c r="E47" s="80"/>
      <c r="F47" s="80"/>
      <c r="G47" s="80"/>
      <c r="H47" s="80"/>
    </row>
    <row r="48" spans="1:228" ht="15" customHeight="1" x14ac:dyDescent="0.25">
      <c r="B48" s="83" t="s">
        <v>3</v>
      </c>
      <c r="C48" s="272"/>
      <c r="D48" s="317"/>
      <c r="E48" s="319"/>
      <c r="F48" s="318"/>
      <c r="G48" s="317"/>
      <c r="H48" s="318"/>
    </row>
    <row r="49" spans="2:8" ht="15" customHeight="1" x14ac:dyDescent="0.2">
      <c r="C49" s="85"/>
    </row>
    <row r="50" spans="2:8" s="76" customFormat="1" ht="15" customHeight="1" x14ac:dyDescent="0.25">
      <c r="B50" s="83" t="s">
        <v>4</v>
      </c>
      <c r="C50" s="86" t="s">
        <v>59</v>
      </c>
      <c r="D50" s="151" t="s">
        <v>95</v>
      </c>
      <c r="E50" s="87" t="s">
        <v>194</v>
      </c>
      <c r="F50" s="87" t="s">
        <v>195</v>
      </c>
      <c r="G50" s="87" t="s">
        <v>196</v>
      </c>
      <c r="H50" s="87" t="s">
        <v>197</v>
      </c>
    </row>
    <row r="51" spans="2:8" s="76" customFormat="1" ht="15" customHeight="1" x14ac:dyDescent="0.2">
      <c r="B51" s="83">
        <v>1</v>
      </c>
      <c r="C51" s="153">
        <f>C42</f>
        <v>0</v>
      </c>
      <c r="D51" s="277"/>
      <c r="E51" s="278">
        <f>D51-F51</f>
        <v>0</v>
      </c>
      <c r="F51" s="278">
        <f>ROUND(C51*C48, 2)</f>
        <v>0</v>
      </c>
      <c r="G51" s="278">
        <f>C51-E51</f>
        <v>0</v>
      </c>
      <c r="H51" s="278">
        <f>E51</f>
        <v>0</v>
      </c>
    </row>
    <row r="52" spans="2:8" s="76" customFormat="1" ht="15" customHeight="1" x14ac:dyDescent="0.2">
      <c r="B52" s="83">
        <v>2</v>
      </c>
      <c r="C52" s="153">
        <f>C43</f>
        <v>0</v>
      </c>
      <c r="D52" s="277"/>
      <c r="E52" s="278">
        <f t="shared" ref="E52:E58" si="0">D52-F52</f>
        <v>0</v>
      </c>
      <c r="F52" s="278">
        <f>ROUND((C52+G51)*$C$48, 2)</f>
        <v>0</v>
      </c>
      <c r="G52" s="278">
        <f>C51+C52-H52</f>
        <v>0</v>
      </c>
      <c r="H52" s="278">
        <f t="shared" ref="H52:H60" si="1">H51+E52</f>
        <v>0</v>
      </c>
    </row>
    <row r="53" spans="2:8" s="76" customFormat="1" ht="15" customHeight="1" x14ac:dyDescent="0.2">
      <c r="B53" s="83">
        <v>3</v>
      </c>
      <c r="C53" s="153">
        <f>C44</f>
        <v>0</v>
      </c>
      <c r="D53" s="277"/>
      <c r="E53" s="278">
        <f t="shared" si="0"/>
        <v>0</v>
      </c>
      <c r="F53" s="278">
        <f>ROUND((C53+G52)*$C$48, 2)</f>
        <v>0</v>
      </c>
      <c r="G53" s="278">
        <f>C51+C52+C53-H53</f>
        <v>0</v>
      </c>
      <c r="H53" s="278">
        <f t="shared" si="1"/>
        <v>0</v>
      </c>
    </row>
    <row r="54" spans="2:8" s="76" customFormat="1" ht="15" customHeight="1" x14ac:dyDescent="0.2">
      <c r="B54" s="83">
        <v>4</v>
      </c>
      <c r="C54" s="123"/>
      <c r="D54" s="277"/>
      <c r="E54" s="278">
        <f t="shared" si="0"/>
        <v>0</v>
      </c>
      <c r="F54" s="278">
        <f>ROUND((G53+C54)*$C$48, 2)</f>
        <v>0</v>
      </c>
      <c r="G54" s="278">
        <f t="shared" ref="G54:G60" si="2">G53-E54</f>
        <v>0</v>
      </c>
      <c r="H54" s="278">
        <f t="shared" si="1"/>
        <v>0</v>
      </c>
    </row>
    <row r="55" spans="2:8" s="76" customFormat="1" ht="15" customHeight="1" x14ac:dyDescent="0.2">
      <c r="B55" s="83">
        <v>5</v>
      </c>
      <c r="C55" s="90"/>
      <c r="D55" s="277"/>
      <c r="E55" s="278">
        <f t="shared" si="0"/>
        <v>0</v>
      </c>
      <c r="F55" s="278">
        <f t="shared" ref="F55:F60" si="3">ROUND(G54*$C$48, 2)</f>
        <v>0</v>
      </c>
      <c r="G55" s="278">
        <f t="shared" si="2"/>
        <v>0</v>
      </c>
      <c r="H55" s="278">
        <f t="shared" si="1"/>
        <v>0</v>
      </c>
    </row>
    <row r="56" spans="2:8" s="76" customFormat="1" ht="15" customHeight="1" x14ac:dyDescent="0.2">
      <c r="B56" s="83">
        <v>6</v>
      </c>
      <c r="C56" s="90"/>
      <c r="D56" s="277"/>
      <c r="E56" s="278">
        <f t="shared" si="0"/>
        <v>0</v>
      </c>
      <c r="F56" s="278">
        <f t="shared" si="3"/>
        <v>0</v>
      </c>
      <c r="G56" s="278">
        <f t="shared" si="2"/>
        <v>0</v>
      </c>
      <c r="H56" s="278">
        <f t="shared" si="1"/>
        <v>0</v>
      </c>
    </row>
    <row r="57" spans="2:8" s="76" customFormat="1" ht="15" customHeight="1" x14ac:dyDescent="0.2">
      <c r="B57" s="83">
        <v>7</v>
      </c>
      <c r="C57" s="90"/>
      <c r="D57" s="277"/>
      <c r="E57" s="278">
        <f t="shared" si="0"/>
        <v>0</v>
      </c>
      <c r="F57" s="278">
        <f t="shared" si="3"/>
        <v>0</v>
      </c>
      <c r="G57" s="278">
        <f t="shared" si="2"/>
        <v>0</v>
      </c>
      <c r="H57" s="278">
        <f t="shared" si="1"/>
        <v>0</v>
      </c>
    </row>
    <row r="58" spans="2:8" s="76" customFormat="1" ht="15" customHeight="1" x14ac:dyDescent="0.2">
      <c r="B58" s="83">
        <v>8</v>
      </c>
      <c r="C58" s="90"/>
      <c r="D58" s="277"/>
      <c r="E58" s="278">
        <f t="shared" si="0"/>
        <v>0</v>
      </c>
      <c r="F58" s="278">
        <f t="shared" si="3"/>
        <v>0</v>
      </c>
      <c r="G58" s="278">
        <f t="shared" si="2"/>
        <v>0</v>
      </c>
      <c r="H58" s="278">
        <f t="shared" si="1"/>
        <v>0</v>
      </c>
    </row>
    <row r="59" spans="2:8" s="76" customFormat="1" ht="15" customHeight="1" x14ac:dyDescent="0.2">
      <c r="B59" s="83">
        <v>9</v>
      </c>
      <c r="C59" s="90"/>
      <c r="D59" s="277"/>
      <c r="E59" s="278">
        <f>D59-F59</f>
        <v>0</v>
      </c>
      <c r="F59" s="278">
        <f t="shared" si="3"/>
        <v>0</v>
      </c>
      <c r="G59" s="279">
        <f t="shared" si="2"/>
        <v>0</v>
      </c>
      <c r="H59" s="278">
        <f t="shared" si="1"/>
        <v>0</v>
      </c>
    </row>
    <row r="60" spans="2:8" s="76" customFormat="1" ht="15" customHeight="1" x14ac:dyDescent="0.2">
      <c r="B60" s="83">
        <v>10</v>
      </c>
      <c r="C60" s="90"/>
      <c r="D60" s="300">
        <f>IF(C8&lt;&gt;0, E60+F60, )</f>
        <v>0</v>
      </c>
      <c r="E60" s="279">
        <f>G59</f>
        <v>0</v>
      </c>
      <c r="F60" s="278">
        <f t="shared" si="3"/>
        <v>0</v>
      </c>
      <c r="G60" s="279">
        <f t="shared" si="2"/>
        <v>0</v>
      </c>
      <c r="H60" s="278">
        <f t="shared" si="1"/>
        <v>0</v>
      </c>
    </row>
    <row r="61" spans="2:8" s="76" customFormat="1" ht="15" customHeight="1" x14ac:dyDescent="0.25">
      <c r="B61" s="91"/>
      <c r="C61" s="124">
        <f>SUM(C51:C60)</f>
        <v>0</v>
      </c>
      <c r="D61" s="242">
        <f>SUM(D51:D60)</f>
        <v>0</v>
      </c>
      <c r="E61" s="133">
        <f>SUM(E51:E60)</f>
        <v>0</v>
      </c>
      <c r="F61" s="92">
        <f>SUM(F51:F60)</f>
        <v>0</v>
      </c>
      <c r="G61" s="93"/>
      <c r="H61" s="93"/>
    </row>
    <row r="62" spans="2:8" ht="15" customHeight="1" x14ac:dyDescent="0.2">
      <c r="C62" s="94" t="s">
        <v>60</v>
      </c>
      <c r="E62" s="94" t="s">
        <v>61</v>
      </c>
      <c r="F62" s="298" t="s">
        <v>198</v>
      </c>
    </row>
    <row r="63" spans="2:8" ht="15" customHeight="1" x14ac:dyDescent="0.25">
      <c r="C63" s="120" t="s">
        <v>62</v>
      </c>
      <c r="D63" s="258">
        <f>D61</f>
        <v>0</v>
      </c>
      <c r="E63" s="317"/>
      <c r="F63" s="319"/>
      <c r="G63" s="318"/>
      <c r="H63" s="99"/>
    </row>
    <row r="64" spans="2:8" ht="14.25" x14ac:dyDescent="0.25">
      <c r="C64" s="84" t="s">
        <v>71</v>
      </c>
    </row>
    <row r="65" spans="2:228" x14ac:dyDescent="0.2">
      <c r="C65" s="84"/>
    </row>
    <row r="66" spans="2:228" s="4" customFormat="1" ht="15" customHeight="1" x14ac:dyDescent="0.25">
      <c r="B66" s="143" t="s">
        <v>78</v>
      </c>
      <c r="C66" s="148" t="s">
        <v>15</v>
      </c>
      <c r="D66" s="320" t="s">
        <v>16</v>
      </c>
      <c r="E66" s="321"/>
      <c r="F66" s="322"/>
      <c r="G66" s="320" t="s">
        <v>17</v>
      </c>
      <c r="H66" s="32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</row>
    <row r="67" spans="2:228" s="112" customFormat="1" ht="15" customHeight="1" x14ac:dyDescent="0.25">
      <c r="B67" s="129" t="s">
        <v>99</v>
      </c>
      <c r="C67" s="296">
        <f>IF(C23&lt;&gt;0, C30-C24, )</f>
        <v>0</v>
      </c>
      <c r="D67" s="317"/>
      <c r="E67" s="319"/>
      <c r="F67" s="318"/>
      <c r="G67" s="317"/>
      <c r="H67" s="318"/>
    </row>
    <row r="68" spans="2:228" s="112" customFormat="1" ht="15" customHeight="1" x14ac:dyDescent="0.25">
      <c r="B68" s="129" t="s">
        <v>88</v>
      </c>
      <c r="C68" s="297">
        <f>C67</f>
        <v>0</v>
      </c>
      <c r="D68" s="113"/>
    </row>
    <row r="69" spans="2:228" s="76" customFormat="1" ht="15" customHeight="1" x14ac:dyDescent="0.2">
      <c r="C69" s="77" t="s">
        <v>91</v>
      </c>
    </row>
    <row r="70" spans="2:228" ht="15" customHeight="1" x14ac:dyDescent="0.25">
      <c r="B70" s="136" t="s">
        <v>193</v>
      </c>
      <c r="C70" s="136"/>
      <c r="D70" s="137"/>
      <c r="E70" s="138"/>
      <c r="F70" s="138"/>
      <c r="G70" s="138"/>
      <c r="H70" s="138"/>
    </row>
    <row r="71" spans="2:228" ht="15" customHeight="1" x14ac:dyDescent="0.25">
      <c r="B71" s="83" t="s">
        <v>3</v>
      </c>
      <c r="C71" s="287"/>
      <c r="D71" s="317"/>
      <c r="E71" s="319"/>
      <c r="F71" s="318"/>
      <c r="G71" s="317"/>
      <c r="H71" s="318"/>
    </row>
    <row r="72" spans="2:228" ht="15" customHeight="1" x14ac:dyDescent="0.2">
      <c r="B72" s="134"/>
      <c r="C72" s="135"/>
      <c r="D72" s="84"/>
      <c r="E72" s="84"/>
      <c r="F72" s="84"/>
      <c r="G72" s="84"/>
      <c r="H72" s="84"/>
    </row>
    <row r="73" spans="2:228" ht="15" customHeight="1" x14ac:dyDescent="0.25">
      <c r="B73" s="9" t="s">
        <v>4</v>
      </c>
      <c r="C73" s="86" t="s">
        <v>59</v>
      </c>
      <c r="D73" s="150" t="s">
        <v>96</v>
      </c>
      <c r="E73" s="145" t="s">
        <v>5</v>
      </c>
      <c r="F73" s="145" t="s">
        <v>6</v>
      </c>
      <c r="G73" s="145" t="s">
        <v>7</v>
      </c>
      <c r="H73" s="145" t="s">
        <v>8</v>
      </c>
    </row>
    <row r="74" spans="2:228" ht="15" customHeight="1" x14ac:dyDescent="0.2">
      <c r="B74" s="9">
        <v>1</v>
      </c>
      <c r="C74" s="325">
        <f>C68</f>
        <v>0</v>
      </c>
      <c r="D74" s="145"/>
      <c r="E74" s="145"/>
      <c r="F74" s="145"/>
      <c r="G74" s="145"/>
      <c r="H74" s="145"/>
    </row>
    <row r="75" spans="2:228" ht="15" customHeight="1" x14ac:dyDescent="0.2">
      <c r="B75" s="9">
        <v>2</v>
      </c>
      <c r="C75" s="326"/>
      <c r="D75" s="145"/>
      <c r="E75" s="145"/>
      <c r="F75" s="145"/>
      <c r="G75" s="145"/>
      <c r="H75" s="145"/>
    </row>
    <row r="76" spans="2:228" ht="15" customHeight="1" x14ac:dyDescent="0.2">
      <c r="B76" s="9">
        <v>3</v>
      </c>
      <c r="C76" s="327"/>
      <c r="D76" s="145"/>
      <c r="E76" s="145"/>
      <c r="F76" s="145"/>
      <c r="G76" s="145"/>
      <c r="H76" s="145"/>
    </row>
    <row r="77" spans="2:228" ht="15" customHeight="1" x14ac:dyDescent="0.2">
      <c r="B77" s="9">
        <v>4</v>
      </c>
      <c r="C77" s="10"/>
      <c r="D77" s="152">
        <f>ROUND(-PMT(C71, 7, C68),2)</f>
        <v>0</v>
      </c>
      <c r="E77" s="131">
        <f t="shared" ref="E77:E83" si="4">D77-F77</f>
        <v>0</v>
      </c>
      <c r="F77" s="131">
        <f>ROUND(C68*$C$71, 2)</f>
        <v>0</v>
      </c>
      <c r="G77" s="131">
        <f>C68-E77</f>
        <v>0</v>
      </c>
      <c r="H77" s="131">
        <f>E77</f>
        <v>0</v>
      </c>
    </row>
    <row r="78" spans="2:228" ht="15" customHeight="1" x14ac:dyDescent="0.2">
      <c r="B78" s="9">
        <v>5</v>
      </c>
      <c r="C78" s="10"/>
      <c r="D78" s="11">
        <f t="shared" ref="D78:D83" si="5">D77</f>
        <v>0</v>
      </c>
      <c r="E78" s="131">
        <f t="shared" si="4"/>
        <v>0</v>
      </c>
      <c r="F78" s="131">
        <f t="shared" ref="F78:F83" si="6">ROUND(G77*$C$71, 2)</f>
        <v>0</v>
      </c>
      <c r="G78" s="131">
        <f t="shared" ref="G78:G83" si="7">G77-E78</f>
        <v>0</v>
      </c>
      <c r="H78" s="131">
        <f t="shared" ref="H78:H83" si="8">H77+E78</f>
        <v>0</v>
      </c>
    </row>
    <row r="79" spans="2:228" ht="15" customHeight="1" x14ac:dyDescent="0.2">
      <c r="B79" s="9">
        <v>6</v>
      </c>
      <c r="C79" s="10"/>
      <c r="D79" s="11">
        <f t="shared" si="5"/>
        <v>0</v>
      </c>
      <c r="E79" s="131">
        <f t="shared" si="4"/>
        <v>0</v>
      </c>
      <c r="F79" s="131">
        <f t="shared" si="6"/>
        <v>0</v>
      </c>
      <c r="G79" s="131">
        <f t="shared" si="7"/>
        <v>0</v>
      </c>
      <c r="H79" s="131">
        <f t="shared" si="8"/>
        <v>0</v>
      </c>
    </row>
    <row r="80" spans="2:228" ht="15" customHeight="1" x14ac:dyDescent="0.2">
      <c r="B80" s="9">
        <v>7</v>
      </c>
      <c r="C80" s="10"/>
      <c r="D80" s="11">
        <f t="shared" si="5"/>
        <v>0</v>
      </c>
      <c r="E80" s="131">
        <f t="shared" si="4"/>
        <v>0</v>
      </c>
      <c r="F80" s="131">
        <f t="shared" si="6"/>
        <v>0</v>
      </c>
      <c r="G80" s="131">
        <f t="shared" si="7"/>
        <v>0</v>
      </c>
      <c r="H80" s="131">
        <f t="shared" si="8"/>
        <v>0</v>
      </c>
    </row>
    <row r="81" spans="2:8" ht="15" customHeight="1" x14ac:dyDescent="0.2">
      <c r="B81" s="9">
        <v>8</v>
      </c>
      <c r="C81" s="10"/>
      <c r="D81" s="11">
        <f t="shared" si="5"/>
        <v>0</v>
      </c>
      <c r="E81" s="131">
        <f t="shared" si="4"/>
        <v>0</v>
      </c>
      <c r="F81" s="131">
        <f t="shared" si="6"/>
        <v>0</v>
      </c>
      <c r="G81" s="131">
        <f t="shared" si="7"/>
        <v>0</v>
      </c>
      <c r="H81" s="131">
        <f t="shared" si="8"/>
        <v>0</v>
      </c>
    </row>
    <row r="82" spans="2:8" ht="15" customHeight="1" x14ac:dyDescent="0.2">
      <c r="B82" s="9">
        <v>9</v>
      </c>
      <c r="C82" s="71"/>
      <c r="D82" s="11">
        <f t="shared" si="5"/>
        <v>0</v>
      </c>
      <c r="E82" s="131">
        <f t="shared" si="4"/>
        <v>0</v>
      </c>
      <c r="F82" s="131">
        <f t="shared" si="6"/>
        <v>0</v>
      </c>
      <c r="G82" s="131">
        <f t="shared" si="7"/>
        <v>0</v>
      </c>
      <c r="H82" s="131">
        <f t="shared" si="8"/>
        <v>0</v>
      </c>
    </row>
    <row r="83" spans="2:8" ht="15" customHeight="1" x14ac:dyDescent="0.2">
      <c r="B83" s="9">
        <v>10</v>
      </c>
      <c r="C83" s="10"/>
      <c r="D83" s="11">
        <f t="shared" si="5"/>
        <v>0</v>
      </c>
      <c r="E83" s="131">
        <f t="shared" si="4"/>
        <v>0</v>
      </c>
      <c r="F83" s="131">
        <f t="shared" si="6"/>
        <v>0</v>
      </c>
      <c r="G83" s="131">
        <f t="shared" si="7"/>
        <v>0</v>
      </c>
      <c r="H83" s="131">
        <f t="shared" si="8"/>
        <v>0</v>
      </c>
    </row>
    <row r="84" spans="2:8" ht="15" x14ac:dyDescent="0.25">
      <c r="B84" s="8"/>
      <c r="C84" s="124">
        <f>SUM(C72:C83)</f>
        <v>0</v>
      </c>
      <c r="D84" s="121">
        <f>SUM(D77:D83)</f>
        <v>0</v>
      </c>
      <c r="E84" s="133">
        <f>SUM(E77:E83)</f>
        <v>0</v>
      </c>
      <c r="F84" s="92">
        <f>SUM(F77:F83)</f>
        <v>0</v>
      </c>
      <c r="G84" s="93"/>
      <c r="H84" s="93"/>
    </row>
    <row r="85" spans="2:8" x14ac:dyDescent="0.2">
      <c r="B85" s="8"/>
      <c r="C85" s="94" t="s">
        <v>92</v>
      </c>
      <c r="D85" s="84"/>
      <c r="E85" s="94" t="s">
        <v>93</v>
      </c>
      <c r="F85" s="84"/>
      <c r="G85" s="84"/>
      <c r="H85" s="84"/>
    </row>
    <row r="86" spans="2:8" ht="15" x14ac:dyDescent="0.25">
      <c r="B86" s="8"/>
      <c r="C86" s="142" t="s">
        <v>80</v>
      </c>
      <c r="D86" s="258">
        <f>D84</f>
        <v>0</v>
      </c>
      <c r="E86" s="317"/>
      <c r="F86" s="319"/>
      <c r="G86" s="318"/>
      <c r="H86" s="99"/>
    </row>
    <row r="87" spans="2:8" ht="14.25" x14ac:dyDescent="0.25">
      <c r="B87" s="8"/>
      <c r="C87" s="84" t="s">
        <v>84</v>
      </c>
    </row>
    <row r="88" spans="2:8" x14ac:dyDescent="0.2">
      <c r="B88" s="8"/>
      <c r="C88" s="84"/>
    </row>
    <row r="89" spans="2:8" ht="15" x14ac:dyDescent="0.25">
      <c r="B89" s="101" t="s">
        <v>63</v>
      </c>
    </row>
    <row r="90" spans="2:8" ht="39" customHeight="1" x14ac:dyDescent="0.2">
      <c r="B90" s="324" t="s">
        <v>173</v>
      </c>
      <c r="C90" s="324"/>
      <c r="D90" s="324"/>
      <c r="E90" s="324"/>
      <c r="F90" s="324"/>
      <c r="G90" s="324"/>
      <c r="H90" s="324"/>
    </row>
    <row r="91" spans="2:8" x14ac:dyDescent="0.2">
      <c r="B91" s="198" t="s">
        <v>133</v>
      </c>
    </row>
    <row r="92" spans="2:8" x14ac:dyDescent="0.2">
      <c r="B92" s="147" t="s">
        <v>89</v>
      </c>
    </row>
    <row r="93" spans="2:8" ht="26.25" customHeight="1" x14ac:dyDescent="0.2">
      <c r="B93" s="301" t="s">
        <v>199</v>
      </c>
    </row>
    <row r="94" spans="2:8" x14ac:dyDescent="0.2">
      <c r="B94" s="147" t="s">
        <v>90</v>
      </c>
    </row>
    <row r="95" spans="2:8" ht="14.25" x14ac:dyDescent="0.25">
      <c r="B95" s="147" t="s">
        <v>151</v>
      </c>
    </row>
    <row r="96" spans="2:8" ht="15" x14ac:dyDescent="0.25">
      <c r="B96" s="76" t="s">
        <v>200</v>
      </c>
      <c r="G96" s="12"/>
      <c r="H96" s="12"/>
    </row>
    <row r="97" spans="2:8" ht="24" customHeight="1" x14ac:dyDescent="0.2">
      <c r="B97" s="323" t="s">
        <v>201</v>
      </c>
      <c r="C97" s="323"/>
      <c r="D97" s="323"/>
      <c r="E97" s="323"/>
      <c r="F97" s="323"/>
      <c r="G97" s="323"/>
      <c r="H97" s="323"/>
    </row>
    <row r="98" spans="2:8" ht="15" customHeight="1" x14ac:dyDescent="0.25">
      <c r="B98" s="76" t="s">
        <v>202</v>
      </c>
      <c r="C98" s="147"/>
      <c r="D98" s="147"/>
      <c r="E98" s="147"/>
      <c r="F98" s="147"/>
      <c r="G98" s="12"/>
      <c r="H98" s="12"/>
    </row>
    <row r="101" spans="2:8" ht="15" x14ac:dyDescent="0.25">
      <c r="B101" s="95"/>
      <c r="C101" s="95"/>
      <c r="D101" s="95"/>
      <c r="E101" s="96" t="s">
        <v>36</v>
      </c>
      <c r="F101" s="97"/>
      <c r="G101" s="98"/>
      <c r="H101" s="98"/>
    </row>
    <row r="102" spans="2:8" ht="15" x14ac:dyDescent="0.25">
      <c r="B102" s="95"/>
      <c r="C102" s="95"/>
      <c r="D102" s="95"/>
      <c r="E102" s="95"/>
      <c r="F102" s="95"/>
      <c r="G102" s="52"/>
      <c r="H102" s="52"/>
    </row>
    <row r="103" spans="2:8" ht="15" x14ac:dyDescent="0.25">
      <c r="B103" s="95"/>
      <c r="C103" s="95"/>
      <c r="D103" s="95"/>
      <c r="E103" s="96" t="s">
        <v>37</v>
      </c>
      <c r="F103" s="97"/>
      <c r="G103" s="98"/>
      <c r="H103" s="98"/>
    </row>
    <row r="104" spans="2:8" ht="15" x14ac:dyDescent="0.25">
      <c r="B104" s="95"/>
      <c r="C104" s="95"/>
      <c r="D104" s="95"/>
      <c r="E104" s="96"/>
      <c r="F104" s="95"/>
      <c r="G104" s="52"/>
      <c r="H104" s="52"/>
    </row>
    <row r="105" spans="2:8" ht="15" x14ac:dyDescent="0.25">
      <c r="B105" s="95"/>
      <c r="C105" s="95"/>
      <c r="D105" s="95"/>
      <c r="E105" s="96" t="s">
        <v>38</v>
      </c>
      <c r="F105" s="97"/>
      <c r="G105" s="98"/>
      <c r="H105" s="98"/>
    </row>
  </sheetData>
  <mergeCells count="46">
    <mergeCell ref="G11:H11"/>
    <mergeCell ref="D42:F42"/>
    <mergeCell ref="G42:H42"/>
    <mergeCell ref="D37:F37"/>
    <mergeCell ref="G37:H37"/>
    <mergeCell ref="D39:F39"/>
    <mergeCell ref="G39:H39"/>
    <mergeCell ref="D40:F40"/>
    <mergeCell ref="G40:H40"/>
    <mergeCell ref="D36:F36"/>
    <mergeCell ref="G36:H36"/>
    <mergeCell ref="D34:F34"/>
    <mergeCell ref="G34:H34"/>
    <mergeCell ref="D43:F43"/>
    <mergeCell ref="G43:H43"/>
    <mergeCell ref="D44:F44"/>
    <mergeCell ref="G44:H44"/>
    <mergeCell ref="D48:F48"/>
    <mergeCell ref="G48:H48"/>
    <mergeCell ref="E63:G63"/>
    <mergeCell ref="B97:H97"/>
    <mergeCell ref="D66:F66"/>
    <mergeCell ref="G66:H66"/>
    <mergeCell ref="D67:F67"/>
    <mergeCell ref="G67:H67"/>
    <mergeCell ref="D71:F71"/>
    <mergeCell ref="G71:H71"/>
    <mergeCell ref="E86:G86"/>
    <mergeCell ref="B90:H90"/>
    <mergeCell ref="C74:C76"/>
    <mergeCell ref="B1:H1"/>
    <mergeCell ref="B2:H2"/>
    <mergeCell ref="B3:H3"/>
    <mergeCell ref="B4:H4"/>
    <mergeCell ref="B35:H35"/>
    <mergeCell ref="G23:H23"/>
    <mergeCell ref="D25:F25"/>
    <mergeCell ref="G25:H25"/>
    <mergeCell ref="D26:F26"/>
    <mergeCell ref="G26:H26"/>
    <mergeCell ref="D23:F23"/>
    <mergeCell ref="D7:F7"/>
    <mergeCell ref="G7:H7"/>
    <mergeCell ref="D10:F10"/>
    <mergeCell ref="G10:H10"/>
    <mergeCell ref="D11:F1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8">
    <tabColor rgb="FF92D050"/>
    <pageSetUpPr fitToPage="1"/>
  </sheetPr>
  <dimension ref="A1:IP32"/>
  <sheetViews>
    <sheetView view="pageBreakPreview" zoomScale="80" zoomScaleNormal="91" zoomScaleSheetLayoutView="80" workbookViewId="0">
      <selection activeCell="C10" sqref="C10"/>
    </sheetView>
  </sheetViews>
  <sheetFormatPr defaultRowHeight="12.75" x14ac:dyDescent="0.2"/>
  <cols>
    <col min="1" max="1" width="4.42578125" style="82" customWidth="1"/>
    <col min="2" max="2" width="80.5703125" style="82" customWidth="1"/>
    <col min="3" max="4" width="19.7109375" style="82" customWidth="1"/>
    <col min="5" max="5" width="20.7109375" style="82" customWidth="1"/>
    <col min="6" max="6" width="15.5703125" style="82" bestFit="1" customWidth="1"/>
    <col min="7" max="7" width="11.7109375" style="82" bestFit="1" customWidth="1"/>
    <col min="8" max="8" width="12.7109375" style="82" bestFit="1" customWidth="1"/>
    <col min="9" max="252" width="9.140625" style="82"/>
    <col min="253" max="253" width="4.42578125" style="82" bestFit="1" customWidth="1"/>
    <col min="254" max="254" width="89.140625" style="82" customWidth="1"/>
    <col min="255" max="260" width="19.7109375" style="82" customWidth="1"/>
    <col min="261" max="261" width="20.7109375" style="82" customWidth="1"/>
    <col min="262" max="262" width="15.5703125" style="82" bestFit="1" customWidth="1"/>
    <col min="263" max="263" width="11.7109375" style="82" bestFit="1" customWidth="1"/>
    <col min="264" max="264" width="12.7109375" style="82" bestFit="1" customWidth="1"/>
    <col min="265" max="508" width="9.140625" style="82"/>
    <col min="509" max="509" width="4.42578125" style="82" bestFit="1" customWidth="1"/>
    <col min="510" max="510" width="89.140625" style="82" customWidth="1"/>
    <col min="511" max="516" width="19.7109375" style="82" customWidth="1"/>
    <col min="517" max="517" width="20.7109375" style="82" customWidth="1"/>
    <col min="518" max="518" width="15.5703125" style="82" bestFit="1" customWidth="1"/>
    <col min="519" max="519" width="11.7109375" style="82" bestFit="1" customWidth="1"/>
    <col min="520" max="520" width="12.7109375" style="82" bestFit="1" customWidth="1"/>
    <col min="521" max="764" width="9.140625" style="82"/>
    <col min="765" max="765" width="4.42578125" style="82" bestFit="1" customWidth="1"/>
    <col min="766" max="766" width="89.140625" style="82" customWidth="1"/>
    <col min="767" max="772" width="19.7109375" style="82" customWidth="1"/>
    <col min="773" max="773" width="20.7109375" style="82" customWidth="1"/>
    <col min="774" max="774" width="15.5703125" style="82" bestFit="1" customWidth="1"/>
    <col min="775" max="775" width="11.7109375" style="82" bestFit="1" customWidth="1"/>
    <col min="776" max="776" width="12.7109375" style="82" bestFit="1" customWidth="1"/>
    <col min="777" max="1020" width="9.140625" style="82"/>
    <col min="1021" max="1021" width="4.42578125" style="82" bestFit="1" customWidth="1"/>
    <col min="1022" max="1022" width="89.140625" style="82" customWidth="1"/>
    <col min="1023" max="1028" width="19.7109375" style="82" customWidth="1"/>
    <col min="1029" max="1029" width="20.7109375" style="82" customWidth="1"/>
    <col min="1030" max="1030" width="15.5703125" style="82" bestFit="1" customWidth="1"/>
    <col min="1031" max="1031" width="11.7109375" style="82" bestFit="1" customWidth="1"/>
    <col min="1032" max="1032" width="12.7109375" style="82" bestFit="1" customWidth="1"/>
    <col min="1033" max="1276" width="9.140625" style="82"/>
    <col min="1277" max="1277" width="4.42578125" style="82" bestFit="1" customWidth="1"/>
    <col min="1278" max="1278" width="89.140625" style="82" customWidth="1"/>
    <col min="1279" max="1284" width="19.7109375" style="82" customWidth="1"/>
    <col min="1285" max="1285" width="20.7109375" style="82" customWidth="1"/>
    <col min="1286" max="1286" width="15.5703125" style="82" bestFit="1" customWidth="1"/>
    <col min="1287" max="1287" width="11.7109375" style="82" bestFit="1" customWidth="1"/>
    <col min="1288" max="1288" width="12.7109375" style="82" bestFit="1" customWidth="1"/>
    <col min="1289" max="1532" width="9.140625" style="82"/>
    <col min="1533" max="1533" width="4.42578125" style="82" bestFit="1" customWidth="1"/>
    <col min="1534" max="1534" width="89.140625" style="82" customWidth="1"/>
    <col min="1535" max="1540" width="19.7109375" style="82" customWidth="1"/>
    <col min="1541" max="1541" width="20.7109375" style="82" customWidth="1"/>
    <col min="1542" max="1542" width="15.5703125" style="82" bestFit="1" customWidth="1"/>
    <col min="1543" max="1543" width="11.7109375" style="82" bestFit="1" customWidth="1"/>
    <col min="1544" max="1544" width="12.7109375" style="82" bestFit="1" customWidth="1"/>
    <col min="1545" max="1788" width="9.140625" style="82"/>
    <col min="1789" max="1789" width="4.42578125" style="82" bestFit="1" customWidth="1"/>
    <col min="1790" max="1790" width="89.140625" style="82" customWidth="1"/>
    <col min="1791" max="1796" width="19.7109375" style="82" customWidth="1"/>
    <col min="1797" max="1797" width="20.7109375" style="82" customWidth="1"/>
    <col min="1798" max="1798" width="15.5703125" style="82" bestFit="1" customWidth="1"/>
    <col min="1799" max="1799" width="11.7109375" style="82" bestFit="1" customWidth="1"/>
    <col min="1800" max="1800" width="12.7109375" style="82" bestFit="1" customWidth="1"/>
    <col min="1801" max="2044" width="9.140625" style="82"/>
    <col min="2045" max="2045" width="4.42578125" style="82" bestFit="1" customWidth="1"/>
    <col min="2046" max="2046" width="89.140625" style="82" customWidth="1"/>
    <col min="2047" max="2052" width="19.7109375" style="82" customWidth="1"/>
    <col min="2053" max="2053" width="20.7109375" style="82" customWidth="1"/>
    <col min="2054" max="2054" width="15.5703125" style="82" bestFit="1" customWidth="1"/>
    <col min="2055" max="2055" width="11.7109375" style="82" bestFit="1" customWidth="1"/>
    <col min="2056" max="2056" width="12.7109375" style="82" bestFit="1" customWidth="1"/>
    <col min="2057" max="2300" width="9.140625" style="82"/>
    <col min="2301" max="2301" width="4.42578125" style="82" bestFit="1" customWidth="1"/>
    <col min="2302" max="2302" width="89.140625" style="82" customWidth="1"/>
    <col min="2303" max="2308" width="19.7109375" style="82" customWidth="1"/>
    <col min="2309" max="2309" width="20.7109375" style="82" customWidth="1"/>
    <col min="2310" max="2310" width="15.5703125" style="82" bestFit="1" customWidth="1"/>
    <col min="2311" max="2311" width="11.7109375" style="82" bestFit="1" customWidth="1"/>
    <col min="2312" max="2312" width="12.7109375" style="82" bestFit="1" customWidth="1"/>
    <col min="2313" max="2556" width="9.140625" style="82"/>
    <col min="2557" max="2557" width="4.42578125" style="82" bestFit="1" customWidth="1"/>
    <col min="2558" max="2558" width="89.140625" style="82" customWidth="1"/>
    <col min="2559" max="2564" width="19.7109375" style="82" customWidth="1"/>
    <col min="2565" max="2565" width="20.7109375" style="82" customWidth="1"/>
    <col min="2566" max="2566" width="15.5703125" style="82" bestFit="1" customWidth="1"/>
    <col min="2567" max="2567" width="11.7109375" style="82" bestFit="1" customWidth="1"/>
    <col min="2568" max="2568" width="12.7109375" style="82" bestFit="1" customWidth="1"/>
    <col min="2569" max="2812" width="9.140625" style="82"/>
    <col min="2813" max="2813" width="4.42578125" style="82" bestFit="1" customWidth="1"/>
    <col min="2814" max="2814" width="89.140625" style="82" customWidth="1"/>
    <col min="2815" max="2820" width="19.7109375" style="82" customWidth="1"/>
    <col min="2821" max="2821" width="20.7109375" style="82" customWidth="1"/>
    <col min="2822" max="2822" width="15.5703125" style="82" bestFit="1" customWidth="1"/>
    <col min="2823" max="2823" width="11.7109375" style="82" bestFit="1" customWidth="1"/>
    <col min="2824" max="2824" width="12.7109375" style="82" bestFit="1" customWidth="1"/>
    <col min="2825" max="3068" width="9.140625" style="82"/>
    <col min="3069" max="3069" width="4.42578125" style="82" bestFit="1" customWidth="1"/>
    <col min="3070" max="3070" width="89.140625" style="82" customWidth="1"/>
    <col min="3071" max="3076" width="19.7109375" style="82" customWidth="1"/>
    <col min="3077" max="3077" width="20.7109375" style="82" customWidth="1"/>
    <col min="3078" max="3078" width="15.5703125" style="82" bestFit="1" customWidth="1"/>
    <col min="3079" max="3079" width="11.7109375" style="82" bestFit="1" customWidth="1"/>
    <col min="3080" max="3080" width="12.7109375" style="82" bestFit="1" customWidth="1"/>
    <col min="3081" max="3324" width="9.140625" style="82"/>
    <col min="3325" max="3325" width="4.42578125" style="82" bestFit="1" customWidth="1"/>
    <col min="3326" max="3326" width="89.140625" style="82" customWidth="1"/>
    <col min="3327" max="3332" width="19.7109375" style="82" customWidth="1"/>
    <col min="3333" max="3333" width="20.7109375" style="82" customWidth="1"/>
    <col min="3334" max="3334" width="15.5703125" style="82" bestFit="1" customWidth="1"/>
    <col min="3335" max="3335" width="11.7109375" style="82" bestFit="1" customWidth="1"/>
    <col min="3336" max="3336" width="12.7109375" style="82" bestFit="1" customWidth="1"/>
    <col min="3337" max="3580" width="9.140625" style="82"/>
    <col min="3581" max="3581" width="4.42578125" style="82" bestFit="1" customWidth="1"/>
    <col min="3582" max="3582" width="89.140625" style="82" customWidth="1"/>
    <col min="3583" max="3588" width="19.7109375" style="82" customWidth="1"/>
    <col min="3589" max="3589" width="20.7109375" style="82" customWidth="1"/>
    <col min="3590" max="3590" width="15.5703125" style="82" bestFit="1" customWidth="1"/>
    <col min="3591" max="3591" width="11.7109375" style="82" bestFit="1" customWidth="1"/>
    <col min="3592" max="3592" width="12.7109375" style="82" bestFit="1" customWidth="1"/>
    <col min="3593" max="3836" width="9.140625" style="82"/>
    <col min="3837" max="3837" width="4.42578125" style="82" bestFit="1" customWidth="1"/>
    <col min="3838" max="3838" width="89.140625" style="82" customWidth="1"/>
    <col min="3839" max="3844" width="19.7109375" style="82" customWidth="1"/>
    <col min="3845" max="3845" width="20.7109375" style="82" customWidth="1"/>
    <col min="3846" max="3846" width="15.5703125" style="82" bestFit="1" customWidth="1"/>
    <col min="3847" max="3847" width="11.7109375" style="82" bestFit="1" customWidth="1"/>
    <col min="3848" max="3848" width="12.7109375" style="82" bestFit="1" customWidth="1"/>
    <col min="3849" max="4092" width="9.140625" style="82"/>
    <col min="4093" max="4093" width="4.42578125" style="82" bestFit="1" customWidth="1"/>
    <col min="4094" max="4094" width="89.140625" style="82" customWidth="1"/>
    <col min="4095" max="4100" width="19.7109375" style="82" customWidth="1"/>
    <col min="4101" max="4101" width="20.7109375" style="82" customWidth="1"/>
    <col min="4102" max="4102" width="15.5703125" style="82" bestFit="1" customWidth="1"/>
    <col min="4103" max="4103" width="11.7109375" style="82" bestFit="1" customWidth="1"/>
    <col min="4104" max="4104" width="12.7109375" style="82" bestFit="1" customWidth="1"/>
    <col min="4105" max="4348" width="9.140625" style="82"/>
    <col min="4349" max="4349" width="4.42578125" style="82" bestFit="1" customWidth="1"/>
    <col min="4350" max="4350" width="89.140625" style="82" customWidth="1"/>
    <col min="4351" max="4356" width="19.7109375" style="82" customWidth="1"/>
    <col min="4357" max="4357" width="20.7109375" style="82" customWidth="1"/>
    <col min="4358" max="4358" width="15.5703125" style="82" bestFit="1" customWidth="1"/>
    <col min="4359" max="4359" width="11.7109375" style="82" bestFit="1" customWidth="1"/>
    <col min="4360" max="4360" width="12.7109375" style="82" bestFit="1" customWidth="1"/>
    <col min="4361" max="4604" width="9.140625" style="82"/>
    <col min="4605" max="4605" width="4.42578125" style="82" bestFit="1" customWidth="1"/>
    <col min="4606" max="4606" width="89.140625" style="82" customWidth="1"/>
    <col min="4607" max="4612" width="19.7109375" style="82" customWidth="1"/>
    <col min="4613" max="4613" width="20.7109375" style="82" customWidth="1"/>
    <col min="4614" max="4614" width="15.5703125" style="82" bestFit="1" customWidth="1"/>
    <col min="4615" max="4615" width="11.7109375" style="82" bestFit="1" customWidth="1"/>
    <col min="4616" max="4616" width="12.7109375" style="82" bestFit="1" customWidth="1"/>
    <col min="4617" max="4860" width="9.140625" style="82"/>
    <col min="4861" max="4861" width="4.42578125" style="82" bestFit="1" customWidth="1"/>
    <col min="4862" max="4862" width="89.140625" style="82" customWidth="1"/>
    <col min="4863" max="4868" width="19.7109375" style="82" customWidth="1"/>
    <col min="4869" max="4869" width="20.7109375" style="82" customWidth="1"/>
    <col min="4870" max="4870" width="15.5703125" style="82" bestFit="1" customWidth="1"/>
    <col min="4871" max="4871" width="11.7109375" style="82" bestFit="1" customWidth="1"/>
    <col min="4872" max="4872" width="12.7109375" style="82" bestFit="1" customWidth="1"/>
    <col min="4873" max="5116" width="9.140625" style="82"/>
    <col min="5117" max="5117" width="4.42578125" style="82" bestFit="1" customWidth="1"/>
    <col min="5118" max="5118" width="89.140625" style="82" customWidth="1"/>
    <col min="5119" max="5124" width="19.7109375" style="82" customWidth="1"/>
    <col min="5125" max="5125" width="20.7109375" style="82" customWidth="1"/>
    <col min="5126" max="5126" width="15.5703125" style="82" bestFit="1" customWidth="1"/>
    <col min="5127" max="5127" width="11.7109375" style="82" bestFit="1" customWidth="1"/>
    <col min="5128" max="5128" width="12.7109375" style="82" bestFit="1" customWidth="1"/>
    <col min="5129" max="5372" width="9.140625" style="82"/>
    <col min="5373" max="5373" width="4.42578125" style="82" bestFit="1" customWidth="1"/>
    <col min="5374" max="5374" width="89.140625" style="82" customWidth="1"/>
    <col min="5375" max="5380" width="19.7109375" style="82" customWidth="1"/>
    <col min="5381" max="5381" width="20.7109375" style="82" customWidth="1"/>
    <col min="5382" max="5382" width="15.5703125" style="82" bestFit="1" customWidth="1"/>
    <col min="5383" max="5383" width="11.7109375" style="82" bestFit="1" customWidth="1"/>
    <col min="5384" max="5384" width="12.7109375" style="82" bestFit="1" customWidth="1"/>
    <col min="5385" max="5628" width="9.140625" style="82"/>
    <col min="5629" max="5629" width="4.42578125" style="82" bestFit="1" customWidth="1"/>
    <col min="5630" max="5630" width="89.140625" style="82" customWidth="1"/>
    <col min="5631" max="5636" width="19.7109375" style="82" customWidth="1"/>
    <col min="5637" max="5637" width="20.7109375" style="82" customWidth="1"/>
    <col min="5638" max="5638" width="15.5703125" style="82" bestFit="1" customWidth="1"/>
    <col min="5639" max="5639" width="11.7109375" style="82" bestFit="1" customWidth="1"/>
    <col min="5640" max="5640" width="12.7109375" style="82" bestFit="1" customWidth="1"/>
    <col min="5641" max="5884" width="9.140625" style="82"/>
    <col min="5885" max="5885" width="4.42578125" style="82" bestFit="1" customWidth="1"/>
    <col min="5886" max="5886" width="89.140625" style="82" customWidth="1"/>
    <col min="5887" max="5892" width="19.7109375" style="82" customWidth="1"/>
    <col min="5893" max="5893" width="20.7109375" style="82" customWidth="1"/>
    <col min="5894" max="5894" width="15.5703125" style="82" bestFit="1" customWidth="1"/>
    <col min="5895" max="5895" width="11.7109375" style="82" bestFit="1" customWidth="1"/>
    <col min="5896" max="5896" width="12.7109375" style="82" bestFit="1" customWidth="1"/>
    <col min="5897" max="6140" width="9.140625" style="82"/>
    <col min="6141" max="6141" width="4.42578125" style="82" bestFit="1" customWidth="1"/>
    <col min="6142" max="6142" width="89.140625" style="82" customWidth="1"/>
    <col min="6143" max="6148" width="19.7109375" style="82" customWidth="1"/>
    <col min="6149" max="6149" width="20.7109375" style="82" customWidth="1"/>
    <col min="6150" max="6150" width="15.5703125" style="82" bestFit="1" customWidth="1"/>
    <col min="6151" max="6151" width="11.7109375" style="82" bestFit="1" customWidth="1"/>
    <col min="6152" max="6152" width="12.7109375" style="82" bestFit="1" customWidth="1"/>
    <col min="6153" max="6396" width="9.140625" style="82"/>
    <col min="6397" max="6397" width="4.42578125" style="82" bestFit="1" customWidth="1"/>
    <col min="6398" max="6398" width="89.140625" style="82" customWidth="1"/>
    <col min="6399" max="6404" width="19.7109375" style="82" customWidth="1"/>
    <col min="6405" max="6405" width="20.7109375" style="82" customWidth="1"/>
    <col min="6406" max="6406" width="15.5703125" style="82" bestFit="1" customWidth="1"/>
    <col min="6407" max="6407" width="11.7109375" style="82" bestFit="1" customWidth="1"/>
    <col min="6408" max="6408" width="12.7109375" style="82" bestFit="1" customWidth="1"/>
    <col min="6409" max="6652" width="9.140625" style="82"/>
    <col min="6653" max="6653" width="4.42578125" style="82" bestFit="1" customWidth="1"/>
    <col min="6654" max="6654" width="89.140625" style="82" customWidth="1"/>
    <col min="6655" max="6660" width="19.7109375" style="82" customWidth="1"/>
    <col min="6661" max="6661" width="20.7109375" style="82" customWidth="1"/>
    <col min="6662" max="6662" width="15.5703125" style="82" bestFit="1" customWidth="1"/>
    <col min="6663" max="6663" width="11.7109375" style="82" bestFit="1" customWidth="1"/>
    <col min="6664" max="6664" width="12.7109375" style="82" bestFit="1" customWidth="1"/>
    <col min="6665" max="6908" width="9.140625" style="82"/>
    <col min="6909" max="6909" width="4.42578125" style="82" bestFit="1" customWidth="1"/>
    <col min="6910" max="6910" width="89.140625" style="82" customWidth="1"/>
    <col min="6911" max="6916" width="19.7109375" style="82" customWidth="1"/>
    <col min="6917" max="6917" width="20.7109375" style="82" customWidth="1"/>
    <col min="6918" max="6918" width="15.5703125" style="82" bestFit="1" customWidth="1"/>
    <col min="6919" max="6919" width="11.7109375" style="82" bestFit="1" customWidth="1"/>
    <col min="6920" max="6920" width="12.7109375" style="82" bestFit="1" customWidth="1"/>
    <col min="6921" max="7164" width="9.140625" style="82"/>
    <col min="7165" max="7165" width="4.42578125" style="82" bestFit="1" customWidth="1"/>
    <col min="7166" max="7166" width="89.140625" style="82" customWidth="1"/>
    <col min="7167" max="7172" width="19.7109375" style="82" customWidth="1"/>
    <col min="7173" max="7173" width="20.7109375" style="82" customWidth="1"/>
    <col min="7174" max="7174" width="15.5703125" style="82" bestFit="1" customWidth="1"/>
    <col min="7175" max="7175" width="11.7109375" style="82" bestFit="1" customWidth="1"/>
    <col min="7176" max="7176" width="12.7109375" style="82" bestFit="1" customWidth="1"/>
    <col min="7177" max="7420" width="9.140625" style="82"/>
    <col min="7421" max="7421" width="4.42578125" style="82" bestFit="1" customWidth="1"/>
    <col min="7422" max="7422" width="89.140625" style="82" customWidth="1"/>
    <col min="7423" max="7428" width="19.7109375" style="82" customWidth="1"/>
    <col min="7429" max="7429" width="20.7109375" style="82" customWidth="1"/>
    <col min="7430" max="7430" width="15.5703125" style="82" bestFit="1" customWidth="1"/>
    <col min="7431" max="7431" width="11.7109375" style="82" bestFit="1" customWidth="1"/>
    <col min="7432" max="7432" width="12.7109375" style="82" bestFit="1" customWidth="1"/>
    <col min="7433" max="7676" width="9.140625" style="82"/>
    <col min="7677" max="7677" width="4.42578125" style="82" bestFit="1" customWidth="1"/>
    <col min="7678" max="7678" width="89.140625" style="82" customWidth="1"/>
    <col min="7679" max="7684" width="19.7109375" style="82" customWidth="1"/>
    <col min="7685" max="7685" width="20.7109375" style="82" customWidth="1"/>
    <col min="7686" max="7686" width="15.5703125" style="82" bestFit="1" customWidth="1"/>
    <col min="7687" max="7687" width="11.7109375" style="82" bestFit="1" customWidth="1"/>
    <col min="7688" max="7688" width="12.7109375" style="82" bestFit="1" customWidth="1"/>
    <col min="7689" max="7932" width="9.140625" style="82"/>
    <col min="7933" max="7933" width="4.42578125" style="82" bestFit="1" customWidth="1"/>
    <col min="7934" max="7934" width="89.140625" style="82" customWidth="1"/>
    <col min="7935" max="7940" width="19.7109375" style="82" customWidth="1"/>
    <col min="7941" max="7941" width="20.7109375" style="82" customWidth="1"/>
    <col min="7942" max="7942" width="15.5703125" style="82" bestFit="1" customWidth="1"/>
    <col min="7943" max="7943" width="11.7109375" style="82" bestFit="1" customWidth="1"/>
    <col min="7944" max="7944" width="12.7109375" style="82" bestFit="1" customWidth="1"/>
    <col min="7945" max="8188" width="9.140625" style="82"/>
    <col min="8189" max="8189" width="4.42578125" style="82" bestFit="1" customWidth="1"/>
    <col min="8190" max="8190" width="89.140625" style="82" customWidth="1"/>
    <col min="8191" max="8196" width="19.7109375" style="82" customWidth="1"/>
    <col min="8197" max="8197" width="20.7109375" style="82" customWidth="1"/>
    <col min="8198" max="8198" width="15.5703125" style="82" bestFit="1" customWidth="1"/>
    <col min="8199" max="8199" width="11.7109375" style="82" bestFit="1" customWidth="1"/>
    <col min="8200" max="8200" width="12.7109375" style="82" bestFit="1" customWidth="1"/>
    <col min="8201" max="8444" width="9.140625" style="82"/>
    <col min="8445" max="8445" width="4.42578125" style="82" bestFit="1" customWidth="1"/>
    <col min="8446" max="8446" width="89.140625" style="82" customWidth="1"/>
    <col min="8447" max="8452" width="19.7109375" style="82" customWidth="1"/>
    <col min="8453" max="8453" width="20.7109375" style="82" customWidth="1"/>
    <col min="8454" max="8454" width="15.5703125" style="82" bestFit="1" customWidth="1"/>
    <col min="8455" max="8455" width="11.7109375" style="82" bestFit="1" customWidth="1"/>
    <col min="8456" max="8456" width="12.7109375" style="82" bestFit="1" customWidth="1"/>
    <col min="8457" max="8700" width="9.140625" style="82"/>
    <col min="8701" max="8701" width="4.42578125" style="82" bestFit="1" customWidth="1"/>
    <col min="8702" max="8702" width="89.140625" style="82" customWidth="1"/>
    <col min="8703" max="8708" width="19.7109375" style="82" customWidth="1"/>
    <col min="8709" max="8709" width="20.7109375" style="82" customWidth="1"/>
    <col min="8710" max="8710" width="15.5703125" style="82" bestFit="1" customWidth="1"/>
    <col min="8711" max="8711" width="11.7109375" style="82" bestFit="1" customWidth="1"/>
    <col min="8712" max="8712" width="12.7109375" style="82" bestFit="1" customWidth="1"/>
    <col min="8713" max="8956" width="9.140625" style="82"/>
    <col min="8957" max="8957" width="4.42578125" style="82" bestFit="1" customWidth="1"/>
    <col min="8958" max="8958" width="89.140625" style="82" customWidth="1"/>
    <col min="8959" max="8964" width="19.7109375" style="82" customWidth="1"/>
    <col min="8965" max="8965" width="20.7109375" style="82" customWidth="1"/>
    <col min="8966" max="8966" width="15.5703125" style="82" bestFit="1" customWidth="1"/>
    <col min="8967" max="8967" width="11.7109375" style="82" bestFit="1" customWidth="1"/>
    <col min="8968" max="8968" width="12.7109375" style="82" bestFit="1" customWidth="1"/>
    <col min="8969" max="9212" width="9.140625" style="82"/>
    <col min="9213" max="9213" width="4.42578125" style="82" bestFit="1" customWidth="1"/>
    <col min="9214" max="9214" width="89.140625" style="82" customWidth="1"/>
    <col min="9215" max="9220" width="19.7109375" style="82" customWidth="1"/>
    <col min="9221" max="9221" width="20.7109375" style="82" customWidth="1"/>
    <col min="9222" max="9222" width="15.5703125" style="82" bestFit="1" customWidth="1"/>
    <col min="9223" max="9223" width="11.7109375" style="82" bestFit="1" customWidth="1"/>
    <col min="9224" max="9224" width="12.7109375" style="82" bestFit="1" customWidth="1"/>
    <col min="9225" max="9468" width="9.140625" style="82"/>
    <col min="9469" max="9469" width="4.42578125" style="82" bestFit="1" customWidth="1"/>
    <col min="9470" max="9470" width="89.140625" style="82" customWidth="1"/>
    <col min="9471" max="9476" width="19.7109375" style="82" customWidth="1"/>
    <col min="9477" max="9477" width="20.7109375" style="82" customWidth="1"/>
    <col min="9478" max="9478" width="15.5703125" style="82" bestFit="1" customWidth="1"/>
    <col min="9479" max="9479" width="11.7109375" style="82" bestFit="1" customWidth="1"/>
    <col min="9480" max="9480" width="12.7109375" style="82" bestFit="1" customWidth="1"/>
    <col min="9481" max="9724" width="9.140625" style="82"/>
    <col min="9725" max="9725" width="4.42578125" style="82" bestFit="1" customWidth="1"/>
    <col min="9726" max="9726" width="89.140625" style="82" customWidth="1"/>
    <col min="9727" max="9732" width="19.7109375" style="82" customWidth="1"/>
    <col min="9733" max="9733" width="20.7109375" style="82" customWidth="1"/>
    <col min="9734" max="9734" width="15.5703125" style="82" bestFit="1" customWidth="1"/>
    <col min="9735" max="9735" width="11.7109375" style="82" bestFit="1" customWidth="1"/>
    <col min="9736" max="9736" width="12.7109375" style="82" bestFit="1" customWidth="1"/>
    <col min="9737" max="9980" width="9.140625" style="82"/>
    <col min="9981" max="9981" width="4.42578125" style="82" bestFit="1" customWidth="1"/>
    <col min="9982" max="9982" width="89.140625" style="82" customWidth="1"/>
    <col min="9983" max="9988" width="19.7109375" style="82" customWidth="1"/>
    <col min="9989" max="9989" width="20.7109375" style="82" customWidth="1"/>
    <col min="9990" max="9990" width="15.5703125" style="82" bestFit="1" customWidth="1"/>
    <col min="9991" max="9991" width="11.7109375" style="82" bestFit="1" customWidth="1"/>
    <col min="9992" max="9992" width="12.7109375" style="82" bestFit="1" customWidth="1"/>
    <col min="9993" max="10236" width="9.140625" style="82"/>
    <col min="10237" max="10237" width="4.42578125" style="82" bestFit="1" customWidth="1"/>
    <col min="10238" max="10238" width="89.140625" style="82" customWidth="1"/>
    <col min="10239" max="10244" width="19.7109375" style="82" customWidth="1"/>
    <col min="10245" max="10245" width="20.7109375" style="82" customWidth="1"/>
    <col min="10246" max="10246" width="15.5703125" style="82" bestFit="1" customWidth="1"/>
    <col min="10247" max="10247" width="11.7109375" style="82" bestFit="1" customWidth="1"/>
    <col min="10248" max="10248" width="12.7109375" style="82" bestFit="1" customWidth="1"/>
    <col min="10249" max="10492" width="9.140625" style="82"/>
    <col min="10493" max="10493" width="4.42578125" style="82" bestFit="1" customWidth="1"/>
    <col min="10494" max="10494" width="89.140625" style="82" customWidth="1"/>
    <col min="10495" max="10500" width="19.7109375" style="82" customWidth="1"/>
    <col min="10501" max="10501" width="20.7109375" style="82" customWidth="1"/>
    <col min="10502" max="10502" width="15.5703125" style="82" bestFit="1" customWidth="1"/>
    <col min="10503" max="10503" width="11.7109375" style="82" bestFit="1" customWidth="1"/>
    <col min="10504" max="10504" width="12.7109375" style="82" bestFit="1" customWidth="1"/>
    <col min="10505" max="10748" width="9.140625" style="82"/>
    <col min="10749" max="10749" width="4.42578125" style="82" bestFit="1" customWidth="1"/>
    <col min="10750" max="10750" width="89.140625" style="82" customWidth="1"/>
    <col min="10751" max="10756" width="19.7109375" style="82" customWidth="1"/>
    <col min="10757" max="10757" width="20.7109375" style="82" customWidth="1"/>
    <col min="10758" max="10758" width="15.5703125" style="82" bestFit="1" customWidth="1"/>
    <col min="10759" max="10759" width="11.7109375" style="82" bestFit="1" customWidth="1"/>
    <col min="10760" max="10760" width="12.7109375" style="82" bestFit="1" customWidth="1"/>
    <col min="10761" max="11004" width="9.140625" style="82"/>
    <col min="11005" max="11005" width="4.42578125" style="82" bestFit="1" customWidth="1"/>
    <col min="11006" max="11006" width="89.140625" style="82" customWidth="1"/>
    <col min="11007" max="11012" width="19.7109375" style="82" customWidth="1"/>
    <col min="11013" max="11013" width="20.7109375" style="82" customWidth="1"/>
    <col min="11014" max="11014" width="15.5703125" style="82" bestFit="1" customWidth="1"/>
    <col min="11015" max="11015" width="11.7109375" style="82" bestFit="1" customWidth="1"/>
    <col min="11016" max="11016" width="12.7109375" style="82" bestFit="1" customWidth="1"/>
    <col min="11017" max="11260" width="9.140625" style="82"/>
    <col min="11261" max="11261" width="4.42578125" style="82" bestFit="1" customWidth="1"/>
    <col min="11262" max="11262" width="89.140625" style="82" customWidth="1"/>
    <col min="11263" max="11268" width="19.7109375" style="82" customWidth="1"/>
    <col min="11269" max="11269" width="20.7109375" style="82" customWidth="1"/>
    <col min="11270" max="11270" width="15.5703125" style="82" bestFit="1" customWidth="1"/>
    <col min="11271" max="11271" width="11.7109375" style="82" bestFit="1" customWidth="1"/>
    <col min="11272" max="11272" width="12.7109375" style="82" bestFit="1" customWidth="1"/>
    <col min="11273" max="11516" width="9.140625" style="82"/>
    <col min="11517" max="11517" width="4.42578125" style="82" bestFit="1" customWidth="1"/>
    <col min="11518" max="11518" width="89.140625" style="82" customWidth="1"/>
    <col min="11519" max="11524" width="19.7109375" style="82" customWidth="1"/>
    <col min="11525" max="11525" width="20.7109375" style="82" customWidth="1"/>
    <col min="11526" max="11526" width="15.5703125" style="82" bestFit="1" customWidth="1"/>
    <col min="11527" max="11527" width="11.7109375" style="82" bestFit="1" customWidth="1"/>
    <col min="11528" max="11528" width="12.7109375" style="82" bestFit="1" customWidth="1"/>
    <col min="11529" max="11772" width="9.140625" style="82"/>
    <col min="11773" max="11773" width="4.42578125" style="82" bestFit="1" customWidth="1"/>
    <col min="11774" max="11774" width="89.140625" style="82" customWidth="1"/>
    <col min="11775" max="11780" width="19.7109375" style="82" customWidth="1"/>
    <col min="11781" max="11781" width="20.7109375" style="82" customWidth="1"/>
    <col min="11782" max="11782" width="15.5703125" style="82" bestFit="1" customWidth="1"/>
    <col min="11783" max="11783" width="11.7109375" style="82" bestFit="1" customWidth="1"/>
    <col min="11784" max="11784" width="12.7109375" style="82" bestFit="1" customWidth="1"/>
    <col min="11785" max="12028" width="9.140625" style="82"/>
    <col min="12029" max="12029" width="4.42578125" style="82" bestFit="1" customWidth="1"/>
    <col min="12030" max="12030" width="89.140625" style="82" customWidth="1"/>
    <col min="12031" max="12036" width="19.7109375" style="82" customWidth="1"/>
    <col min="12037" max="12037" width="20.7109375" style="82" customWidth="1"/>
    <col min="12038" max="12038" width="15.5703125" style="82" bestFit="1" customWidth="1"/>
    <col min="12039" max="12039" width="11.7109375" style="82" bestFit="1" customWidth="1"/>
    <col min="12040" max="12040" width="12.7109375" style="82" bestFit="1" customWidth="1"/>
    <col min="12041" max="12284" width="9.140625" style="82"/>
    <col min="12285" max="12285" width="4.42578125" style="82" bestFit="1" customWidth="1"/>
    <col min="12286" max="12286" width="89.140625" style="82" customWidth="1"/>
    <col min="12287" max="12292" width="19.7109375" style="82" customWidth="1"/>
    <col min="12293" max="12293" width="20.7109375" style="82" customWidth="1"/>
    <col min="12294" max="12294" width="15.5703125" style="82" bestFit="1" customWidth="1"/>
    <col min="12295" max="12295" width="11.7109375" style="82" bestFit="1" customWidth="1"/>
    <col min="12296" max="12296" width="12.7109375" style="82" bestFit="1" customWidth="1"/>
    <col min="12297" max="12540" width="9.140625" style="82"/>
    <col min="12541" max="12541" width="4.42578125" style="82" bestFit="1" customWidth="1"/>
    <col min="12542" max="12542" width="89.140625" style="82" customWidth="1"/>
    <col min="12543" max="12548" width="19.7109375" style="82" customWidth="1"/>
    <col min="12549" max="12549" width="20.7109375" style="82" customWidth="1"/>
    <col min="12550" max="12550" width="15.5703125" style="82" bestFit="1" customWidth="1"/>
    <col min="12551" max="12551" width="11.7109375" style="82" bestFit="1" customWidth="1"/>
    <col min="12552" max="12552" width="12.7109375" style="82" bestFit="1" customWidth="1"/>
    <col min="12553" max="12796" width="9.140625" style="82"/>
    <col min="12797" max="12797" width="4.42578125" style="82" bestFit="1" customWidth="1"/>
    <col min="12798" max="12798" width="89.140625" style="82" customWidth="1"/>
    <col min="12799" max="12804" width="19.7109375" style="82" customWidth="1"/>
    <col min="12805" max="12805" width="20.7109375" style="82" customWidth="1"/>
    <col min="12806" max="12806" width="15.5703125" style="82" bestFit="1" customWidth="1"/>
    <col min="12807" max="12807" width="11.7109375" style="82" bestFit="1" customWidth="1"/>
    <col min="12808" max="12808" width="12.7109375" style="82" bestFit="1" customWidth="1"/>
    <col min="12809" max="13052" width="9.140625" style="82"/>
    <col min="13053" max="13053" width="4.42578125" style="82" bestFit="1" customWidth="1"/>
    <col min="13054" max="13054" width="89.140625" style="82" customWidth="1"/>
    <col min="13055" max="13060" width="19.7109375" style="82" customWidth="1"/>
    <col min="13061" max="13061" width="20.7109375" style="82" customWidth="1"/>
    <col min="13062" max="13062" width="15.5703125" style="82" bestFit="1" customWidth="1"/>
    <col min="13063" max="13063" width="11.7109375" style="82" bestFit="1" customWidth="1"/>
    <col min="13064" max="13064" width="12.7109375" style="82" bestFit="1" customWidth="1"/>
    <col min="13065" max="13308" width="9.140625" style="82"/>
    <col min="13309" max="13309" width="4.42578125" style="82" bestFit="1" customWidth="1"/>
    <col min="13310" max="13310" width="89.140625" style="82" customWidth="1"/>
    <col min="13311" max="13316" width="19.7109375" style="82" customWidth="1"/>
    <col min="13317" max="13317" width="20.7109375" style="82" customWidth="1"/>
    <col min="13318" max="13318" width="15.5703125" style="82" bestFit="1" customWidth="1"/>
    <col min="13319" max="13319" width="11.7109375" style="82" bestFit="1" customWidth="1"/>
    <col min="13320" max="13320" width="12.7109375" style="82" bestFit="1" customWidth="1"/>
    <col min="13321" max="13564" width="9.140625" style="82"/>
    <col min="13565" max="13565" width="4.42578125" style="82" bestFit="1" customWidth="1"/>
    <col min="13566" max="13566" width="89.140625" style="82" customWidth="1"/>
    <col min="13567" max="13572" width="19.7109375" style="82" customWidth="1"/>
    <col min="13573" max="13573" width="20.7109375" style="82" customWidth="1"/>
    <col min="13574" max="13574" width="15.5703125" style="82" bestFit="1" customWidth="1"/>
    <col min="13575" max="13575" width="11.7109375" style="82" bestFit="1" customWidth="1"/>
    <col min="13576" max="13576" width="12.7109375" style="82" bestFit="1" customWidth="1"/>
    <col min="13577" max="13820" width="9.140625" style="82"/>
    <col min="13821" max="13821" width="4.42578125" style="82" bestFit="1" customWidth="1"/>
    <col min="13822" max="13822" width="89.140625" style="82" customWidth="1"/>
    <col min="13823" max="13828" width="19.7109375" style="82" customWidth="1"/>
    <col min="13829" max="13829" width="20.7109375" style="82" customWidth="1"/>
    <col min="13830" max="13830" width="15.5703125" style="82" bestFit="1" customWidth="1"/>
    <col min="13831" max="13831" width="11.7109375" style="82" bestFit="1" customWidth="1"/>
    <col min="13832" max="13832" width="12.7109375" style="82" bestFit="1" customWidth="1"/>
    <col min="13833" max="14076" width="9.140625" style="82"/>
    <col min="14077" max="14077" width="4.42578125" style="82" bestFit="1" customWidth="1"/>
    <col min="14078" max="14078" width="89.140625" style="82" customWidth="1"/>
    <col min="14079" max="14084" width="19.7109375" style="82" customWidth="1"/>
    <col min="14085" max="14085" width="20.7109375" style="82" customWidth="1"/>
    <col min="14086" max="14086" width="15.5703125" style="82" bestFit="1" customWidth="1"/>
    <col min="14087" max="14087" width="11.7109375" style="82" bestFit="1" customWidth="1"/>
    <col min="14088" max="14088" width="12.7109375" style="82" bestFit="1" customWidth="1"/>
    <col min="14089" max="14332" width="9.140625" style="82"/>
    <col min="14333" max="14333" width="4.42578125" style="82" bestFit="1" customWidth="1"/>
    <col min="14334" max="14334" width="89.140625" style="82" customWidth="1"/>
    <col min="14335" max="14340" width="19.7109375" style="82" customWidth="1"/>
    <col min="14341" max="14341" width="20.7109375" style="82" customWidth="1"/>
    <col min="14342" max="14342" width="15.5703125" style="82" bestFit="1" customWidth="1"/>
    <col min="14343" max="14343" width="11.7109375" style="82" bestFit="1" customWidth="1"/>
    <col min="14344" max="14344" width="12.7109375" style="82" bestFit="1" customWidth="1"/>
    <col min="14345" max="14588" width="9.140625" style="82"/>
    <col min="14589" max="14589" width="4.42578125" style="82" bestFit="1" customWidth="1"/>
    <col min="14590" max="14590" width="89.140625" style="82" customWidth="1"/>
    <col min="14591" max="14596" width="19.7109375" style="82" customWidth="1"/>
    <col min="14597" max="14597" width="20.7109375" style="82" customWidth="1"/>
    <col min="14598" max="14598" width="15.5703125" style="82" bestFit="1" customWidth="1"/>
    <col min="14599" max="14599" width="11.7109375" style="82" bestFit="1" customWidth="1"/>
    <col min="14600" max="14600" width="12.7109375" style="82" bestFit="1" customWidth="1"/>
    <col min="14601" max="14844" width="9.140625" style="82"/>
    <col min="14845" max="14845" width="4.42578125" style="82" bestFit="1" customWidth="1"/>
    <col min="14846" max="14846" width="89.140625" style="82" customWidth="1"/>
    <col min="14847" max="14852" width="19.7109375" style="82" customWidth="1"/>
    <col min="14853" max="14853" width="20.7109375" style="82" customWidth="1"/>
    <col min="14854" max="14854" width="15.5703125" style="82" bestFit="1" customWidth="1"/>
    <col min="14855" max="14855" width="11.7109375" style="82" bestFit="1" customWidth="1"/>
    <col min="14856" max="14856" width="12.7109375" style="82" bestFit="1" customWidth="1"/>
    <col min="14857" max="15100" width="9.140625" style="82"/>
    <col min="15101" max="15101" width="4.42578125" style="82" bestFit="1" customWidth="1"/>
    <col min="15102" max="15102" width="89.140625" style="82" customWidth="1"/>
    <col min="15103" max="15108" width="19.7109375" style="82" customWidth="1"/>
    <col min="15109" max="15109" width="20.7109375" style="82" customWidth="1"/>
    <col min="15110" max="15110" width="15.5703125" style="82" bestFit="1" customWidth="1"/>
    <col min="15111" max="15111" width="11.7109375" style="82" bestFit="1" customWidth="1"/>
    <col min="15112" max="15112" width="12.7109375" style="82" bestFit="1" customWidth="1"/>
    <col min="15113" max="15356" width="9.140625" style="82"/>
    <col min="15357" max="15357" width="4.42578125" style="82" bestFit="1" customWidth="1"/>
    <col min="15358" max="15358" width="89.140625" style="82" customWidth="1"/>
    <col min="15359" max="15364" width="19.7109375" style="82" customWidth="1"/>
    <col min="15365" max="15365" width="20.7109375" style="82" customWidth="1"/>
    <col min="15366" max="15366" width="15.5703125" style="82" bestFit="1" customWidth="1"/>
    <col min="15367" max="15367" width="11.7109375" style="82" bestFit="1" customWidth="1"/>
    <col min="15368" max="15368" width="12.7109375" style="82" bestFit="1" customWidth="1"/>
    <col min="15369" max="15612" width="9.140625" style="82"/>
    <col min="15613" max="15613" width="4.42578125" style="82" bestFit="1" customWidth="1"/>
    <col min="15614" max="15614" width="89.140625" style="82" customWidth="1"/>
    <col min="15615" max="15620" width="19.7109375" style="82" customWidth="1"/>
    <col min="15621" max="15621" width="20.7109375" style="82" customWidth="1"/>
    <col min="15622" max="15622" width="15.5703125" style="82" bestFit="1" customWidth="1"/>
    <col min="15623" max="15623" width="11.7109375" style="82" bestFit="1" customWidth="1"/>
    <col min="15624" max="15624" width="12.7109375" style="82" bestFit="1" customWidth="1"/>
    <col min="15625" max="15868" width="9.140625" style="82"/>
    <col min="15869" max="15869" width="4.42578125" style="82" bestFit="1" customWidth="1"/>
    <col min="15870" max="15870" width="89.140625" style="82" customWidth="1"/>
    <col min="15871" max="15876" width="19.7109375" style="82" customWidth="1"/>
    <col min="15877" max="15877" width="20.7109375" style="82" customWidth="1"/>
    <col min="15878" max="15878" width="15.5703125" style="82" bestFit="1" customWidth="1"/>
    <col min="15879" max="15879" width="11.7109375" style="82" bestFit="1" customWidth="1"/>
    <col min="15880" max="15880" width="12.7109375" style="82" bestFit="1" customWidth="1"/>
    <col min="15881" max="16124" width="9.140625" style="82"/>
    <col min="16125" max="16125" width="4.42578125" style="82" bestFit="1" customWidth="1"/>
    <col min="16126" max="16126" width="89.140625" style="82" customWidth="1"/>
    <col min="16127" max="16132" width="19.7109375" style="82" customWidth="1"/>
    <col min="16133" max="16133" width="20.7109375" style="82" customWidth="1"/>
    <col min="16134" max="16134" width="15.5703125" style="82" bestFit="1" customWidth="1"/>
    <col min="16135" max="16135" width="11.7109375" style="82" bestFit="1" customWidth="1"/>
    <col min="16136" max="16136" width="12.7109375" style="82" bestFit="1" customWidth="1"/>
    <col min="16137" max="16384" width="9.140625" style="82"/>
  </cols>
  <sheetData>
    <row r="1" spans="1:250" s="3" customFormat="1" ht="26.25" x14ac:dyDescent="0.25">
      <c r="A1" s="312" t="s">
        <v>65</v>
      </c>
      <c r="B1" s="312"/>
      <c r="C1" s="312"/>
      <c r="D1" s="102"/>
      <c r="E1" s="74"/>
      <c r="F1" s="74"/>
      <c r="G1" s="74"/>
      <c r="K1" s="5"/>
      <c r="L1" s="5"/>
      <c r="M1" s="5"/>
      <c r="N1" s="5"/>
      <c r="O1" s="1"/>
      <c r="P1" s="2"/>
    </row>
    <row r="2" spans="1:250" s="3" customFormat="1" ht="21" x14ac:dyDescent="0.25">
      <c r="A2" s="127"/>
      <c r="B2" s="316" t="s">
        <v>66</v>
      </c>
      <c r="C2" s="316"/>
      <c r="D2" s="102"/>
      <c r="E2" s="74"/>
      <c r="F2" s="74"/>
      <c r="G2" s="74"/>
      <c r="K2" s="5"/>
      <c r="L2" s="5"/>
      <c r="M2" s="5"/>
      <c r="N2" s="5"/>
      <c r="O2" s="1"/>
      <c r="P2" s="2"/>
    </row>
    <row r="3" spans="1:250" s="3" customFormat="1" ht="38.25" customHeight="1" x14ac:dyDescent="0.25">
      <c r="A3" s="331" t="s">
        <v>97</v>
      </c>
      <c r="B3" s="331"/>
      <c r="C3" s="331"/>
      <c r="D3" s="103"/>
      <c r="E3" s="75"/>
      <c r="F3" s="75"/>
      <c r="G3" s="75"/>
      <c r="K3" s="5"/>
      <c r="L3" s="5"/>
      <c r="M3" s="5"/>
      <c r="N3" s="5"/>
      <c r="O3" s="1"/>
      <c r="P3" s="2"/>
    </row>
    <row r="4" spans="1:250" s="4" customFormat="1" ht="15" customHeight="1" x14ac:dyDescent="0.25">
      <c r="A4" s="314" t="s">
        <v>158</v>
      </c>
      <c r="B4" s="314"/>
      <c r="C4" s="314"/>
      <c r="D4" s="104"/>
      <c r="E4" s="75"/>
      <c r="F4" s="75"/>
      <c r="G4" s="75"/>
      <c r="H4" s="3"/>
      <c r="I4" s="3"/>
      <c r="J4" s="3"/>
      <c r="K4" s="5"/>
      <c r="L4" s="5"/>
      <c r="M4" s="5"/>
      <c r="N4" s="5"/>
      <c r="O4" s="1"/>
      <c r="P4" s="2"/>
      <c r="Q4" s="3"/>
      <c r="R4" s="3"/>
    </row>
    <row r="5" spans="1:250" s="4" customFormat="1" ht="15" customHeight="1" x14ac:dyDescent="0.25">
      <c r="B5" s="105"/>
      <c r="C5" s="105"/>
      <c r="D5" s="105"/>
      <c r="E5" s="75"/>
      <c r="F5" s="75"/>
      <c r="G5" s="75"/>
      <c r="H5" s="3"/>
      <c r="I5" s="3"/>
      <c r="J5" s="3"/>
      <c r="K5" s="5"/>
      <c r="L5" s="5"/>
      <c r="M5" s="5"/>
      <c r="N5" s="5"/>
      <c r="O5" s="1"/>
      <c r="P5" s="2"/>
      <c r="Q5" s="3"/>
      <c r="R5" s="3"/>
    </row>
    <row r="6" spans="1:250" s="4" customFormat="1" ht="15" customHeight="1" x14ac:dyDescent="0.25">
      <c r="B6" s="164" t="s">
        <v>69</v>
      </c>
      <c r="C6" s="105"/>
      <c r="D6" s="105"/>
      <c r="E6" s="75"/>
      <c r="F6" s="75"/>
      <c r="G6" s="75"/>
      <c r="H6" s="3"/>
      <c r="I6" s="3"/>
      <c r="J6" s="3"/>
      <c r="K6" s="5"/>
      <c r="L6" s="5"/>
      <c r="M6" s="5"/>
      <c r="N6" s="5"/>
      <c r="O6" s="1"/>
      <c r="P6" s="2"/>
      <c r="Q6" s="3"/>
      <c r="R6" s="3"/>
    </row>
    <row r="7" spans="1:250" s="4" customFormat="1" ht="15" customHeight="1" x14ac:dyDescent="0.25">
      <c r="B7" s="106" t="s">
        <v>10</v>
      </c>
      <c r="C7" s="156"/>
      <c r="D7" s="107"/>
      <c r="K7" s="7"/>
      <c r="L7" s="7"/>
      <c r="M7" s="7"/>
      <c r="N7" s="7"/>
      <c r="O7" s="1"/>
      <c r="P7" s="2"/>
      <c r="Q7" s="3"/>
      <c r="R7" s="3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s="4" customFormat="1" ht="15" customHeight="1" x14ac:dyDescent="0.25">
      <c r="A8" s="155"/>
      <c r="B8" s="161" t="s">
        <v>9</v>
      </c>
      <c r="C8" s="157">
        <v>135585.42365044143</v>
      </c>
      <c r="D8" s="100"/>
      <c r="K8" s="7"/>
      <c r="L8" s="7"/>
      <c r="M8" s="7"/>
      <c r="N8" s="7"/>
      <c r="O8" s="1"/>
      <c r="P8" s="2"/>
      <c r="Q8" s="3"/>
      <c r="R8" s="3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s="76" customFormat="1" ht="15" customHeight="1" x14ac:dyDescent="0.25">
      <c r="A9" s="162"/>
      <c r="B9" s="161" t="s">
        <v>155</v>
      </c>
      <c r="C9" s="157">
        <v>100000</v>
      </c>
      <c r="D9" s="100"/>
    </row>
    <row r="10" spans="1:250" s="76" customFormat="1" ht="15" customHeight="1" x14ac:dyDescent="0.25">
      <c r="A10" s="162"/>
      <c r="B10" s="161" t="s">
        <v>182</v>
      </c>
      <c r="C10" s="157">
        <v>74619.555499999988</v>
      </c>
      <c r="D10" s="100"/>
    </row>
    <row r="11" spans="1:250" s="76" customFormat="1" ht="15" customHeight="1" x14ac:dyDescent="0.25">
      <c r="A11" s="162"/>
      <c r="B11" s="161" t="s">
        <v>183</v>
      </c>
      <c r="C11" s="157">
        <v>133601.07999999999</v>
      </c>
      <c r="D11" s="100"/>
    </row>
    <row r="12" spans="1:250" s="76" customFormat="1" ht="15" customHeight="1" x14ac:dyDescent="0.35">
      <c r="B12" s="158" t="s">
        <v>2</v>
      </c>
      <c r="C12" s="163">
        <f>SUM(C8:C11)</f>
        <v>443806.05915044143</v>
      </c>
      <c r="D12" s="108"/>
    </row>
    <row r="13" spans="1:250" x14ac:dyDescent="0.2">
      <c r="A13" s="84"/>
      <c r="B13" s="84"/>
      <c r="C13" s="84"/>
      <c r="D13" s="109"/>
    </row>
    <row r="14" spans="1:250" s="4" customFormat="1" ht="15" customHeight="1" x14ac:dyDescent="0.25">
      <c r="B14" s="164" t="s">
        <v>78</v>
      </c>
      <c r="C14" s="105"/>
      <c r="D14" s="105"/>
      <c r="E14" s="75"/>
      <c r="F14" s="75"/>
      <c r="G14" s="75"/>
      <c r="H14" s="3"/>
      <c r="I14" s="3"/>
      <c r="J14" s="3"/>
      <c r="K14" s="5"/>
      <c r="L14" s="5"/>
      <c r="M14" s="5"/>
      <c r="N14" s="5"/>
      <c r="O14" s="1"/>
      <c r="P14" s="2"/>
      <c r="Q14" s="3"/>
      <c r="R14" s="3"/>
    </row>
    <row r="15" spans="1:250" s="4" customFormat="1" ht="15" customHeight="1" x14ac:dyDescent="0.25">
      <c r="B15" s="106" t="s">
        <v>10</v>
      </c>
      <c r="C15" s="156"/>
      <c r="D15" s="107"/>
      <c r="K15" s="7"/>
      <c r="L15" s="7"/>
      <c r="M15" s="7"/>
      <c r="N15" s="7"/>
      <c r="O15" s="1"/>
      <c r="P15" s="2"/>
      <c r="Q15" s="3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s="4" customFormat="1" ht="15" customHeight="1" x14ac:dyDescent="0.25">
      <c r="A16" s="155"/>
      <c r="B16" s="161" t="s">
        <v>9</v>
      </c>
      <c r="C16" s="157">
        <v>7159.0703495585867</v>
      </c>
      <c r="D16" s="100"/>
      <c r="K16" s="7"/>
      <c r="L16" s="7"/>
      <c r="M16" s="7"/>
      <c r="N16" s="7"/>
      <c r="O16" s="1"/>
      <c r="P16" s="2"/>
      <c r="Q16" s="3"/>
      <c r="R16" s="3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4" s="76" customFormat="1" ht="15" customHeight="1" x14ac:dyDescent="0.25">
      <c r="A17" s="162"/>
      <c r="B17" s="161" t="s">
        <v>100</v>
      </c>
      <c r="C17" s="157">
        <v>7003</v>
      </c>
      <c r="D17" s="100"/>
    </row>
    <row r="18" spans="1:4" s="76" customFormat="1" ht="15" customHeight="1" x14ac:dyDescent="0.35">
      <c r="B18" s="158" t="s">
        <v>2</v>
      </c>
      <c r="C18" s="163">
        <f>SUM(C16:C17)</f>
        <v>14162.070349558588</v>
      </c>
      <c r="D18" s="108"/>
    </row>
    <row r="19" spans="1:4" x14ac:dyDescent="0.2">
      <c r="A19" s="84"/>
      <c r="B19" s="84"/>
      <c r="C19" s="84"/>
      <c r="D19" s="109"/>
    </row>
    <row r="20" spans="1:4" ht="15" x14ac:dyDescent="0.25">
      <c r="A20" s="84"/>
      <c r="B20" s="110" t="s">
        <v>64</v>
      </c>
      <c r="C20" s="84"/>
    </row>
    <row r="21" spans="1:4" ht="63.75" x14ac:dyDescent="0.2">
      <c r="A21" s="84"/>
      <c r="B21" s="205" t="s">
        <v>156</v>
      </c>
      <c r="C21" s="84"/>
    </row>
    <row r="22" spans="1:4" x14ac:dyDescent="0.2">
      <c r="A22" s="84"/>
      <c r="B22" s="111" t="s">
        <v>102</v>
      </c>
      <c r="C22" s="84"/>
    </row>
    <row r="23" spans="1:4" ht="25.5" x14ac:dyDescent="0.2">
      <c r="A23" s="84"/>
      <c r="B23" s="111" t="s">
        <v>157</v>
      </c>
      <c r="C23" s="84"/>
    </row>
    <row r="24" spans="1:4" x14ac:dyDescent="0.2">
      <c r="A24" s="84"/>
      <c r="B24" s="111"/>
      <c r="C24" s="84"/>
    </row>
    <row r="25" spans="1:4" x14ac:dyDescent="0.2">
      <c r="A25" s="84"/>
      <c r="B25" s="111"/>
      <c r="C25" s="84"/>
      <c r="D25" s="286"/>
    </row>
    <row r="26" spans="1:4" ht="15" x14ac:dyDescent="0.25">
      <c r="A26" s="84"/>
      <c r="B26" s="159" t="s">
        <v>189</v>
      </c>
      <c r="C26" s="84"/>
      <c r="D26" s="286"/>
    </row>
    <row r="27" spans="1:4" ht="15" x14ac:dyDescent="0.25">
      <c r="A27" s="84"/>
      <c r="B27" s="160"/>
      <c r="C27" s="84"/>
      <c r="D27" s="286"/>
    </row>
    <row r="28" spans="1:4" ht="15" x14ac:dyDescent="0.25">
      <c r="A28" s="84"/>
      <c r="B28" s="159" t="s">
        <v>103</v>
      </c>
      <c r="C28" s="84"/>
      <c r="D28" s="286"/>
    </row>
    <row r="29" spans="1:4" ht="15" x14ac:dyDescent="0.25">
      <c r="A29" s="84"/>
      <c r="B29" s="159"/>
      <c r="C29" s="84"/>
      <c r="D29" s="286"/>
    </row>
    <row r="30" spans="1:4" ht="15" x14ac:dyDescent="0.25">
      <c r="A30" s="84"/>
      <c r="B30" s="159" t="s">
        <v>190</v>
      </c>
      <c r="C30" s="84"/>
      <c r="D30" s="286"/>
    </row>
    <row r="31" spans="1:4" ht="15" x14ac:dyDescent="0.25">
      <c r="B31" s="95"/>
      <c r="D31" s="286"/>
    </row>
    <row r="32" spans="1:4" ht="15" x14ac:dyDescent="0.25">
      <c r="B32" s="95"/>
      <c r="C32" s="95"/>
      <c r="D32" s="286"/>
    </row>
  </sheetData>
  <mergeCells count="4">
    <mergeCell ref="A1:C1"/>
    <mergeCell ref="A3:C3"/>
    <mergeCell ref="A4:C4"/>
    <mergeCell ref="B2:C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All OFF 1-4</vt:lpstr>
      <vt:lpstr>All OFF 2-4</vt:lpstr>
      <vt:lpstr>All OFF 3-4</vt:lpstr>
      <vt:lpstr>All OFF 4-4</vt:lpstr>
      <vt:lpstr>'All OFF 1-4'!Area_stampa</vt:lpstr>
      <vt:lpstr>'All OFF 3-4'!Area_stampa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2020-02-24T10:08:50Z</dcterms:modified>
</cp:coreProperties>
</file>